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itkara\Desktop\MODERNA II - Stavební\ZŠ Bohumínská\Slepý rozpočet\"/>
    </mc:Choice>
  </mc:AlternateContent>
  <xr:revisionPtr revIDLastSave="0" documentId="13_ncr:1_{60C72381-1056-4B52-8949-FE323423F167}" xr6:coauthVersionLast="47" xr6:coauthVersionMax="47" xr10:uidLastSave="{00000000-0000-0000-0000-000000000000}"/>
  <bookViews>
    <workbookView xWindow="3540" yWindow="555" windowWidth="22125" windowHeight="13515" xr2:uid="{00000000-000D-0000-FFFF-FFFF00000000}"/>
  </bookViews>
  <sheets>
    <sheet name="Rekapitulace stavby" sheetId="1" r:id="rId1"/>
    <sheet name="21 - ZŠ Bohumínská - Cvič..." sheetId="2" r:id="rId2"/>
    <sheet name="22 - ZŠ Bohumínská - Cvič..." sheetId="3" r:id="rId3"/>
    <sheet name="23 - ZŠ Bohumínská - Škol..." sheetId="4" r:id="rId4"/>
    <sheet name="24 - ZŠ Bohumínská - Škol..." sheetId="5" r:id="rId5"/>
    <sheet name="Pokyny pro vyplnění" sheetId="6" r:id="rId6"/>
  </sheets>
  <definedNames>
    <definedName name="_xlnm._FilterDatabase" localSheetId="1" hidden="1">'21 - ZŠ Bohumínská - Cvič...'!$C$100:$K$650</definedName>
    <definedName name="_xlnm._FilterDatabase" localSheetId="2" hidden="1">'22 - ZŠ Bohumínská - Cvič...'!$C$80:$K$119</definedName>
    <definedName name="_xlnm._FilterDatabase" localSheetId="3" hidden="1">'23 - ZŠ Bohumínská - Škol...'!$C$94:$K$484</definedName>
    <definedName name="_xlnm._FilterDatabase" localSheetId="4" hidden="1">'24 - ZŠ Bohumínská - Škol...'!$C$80:$K$107</definedName>
    <definedName name="_xlnm.Print_Titles" localSheetId="1">'21 - ZŠ Bohumínská - Cvič...'!$100:$100</definedName>
    <definedName name="_xlnm.Print_Titles" localSheetId="2">'22 - ZŠ Bohumínská - Cvič...'!$80:$80</definedName>
    <definedName name="_xlnm.Print_Titles" localSheetId="3">'23 - ZŠ Bohumínská - Škol...'!$94:$94</definedName>
    <definedName name="_xlnm.Print_Titles" localSheetId="4">'24 - ZŠ Bohumínská - Škol...'!$80:$80</definedName>
    <definedName name="_xlnm.Print_Titles" localSheetId="0">'Rekapitulace stavby'!$52:$52</definedName>
    <definedName name="_xlnm.Print_Area" localSheetId="1">'21 - ZŠ Bohumínská - Cvič...'!$C$4:$J$39,'21 - ZŠ Bohumínská - Cvič...'!$C$45:$J$82,'21 - ZŠ Bohumínská - Cvič...'!$C$88:$K$650</definedName>
    <definedName name="_xlnm.Print_Area" localSheetId="2">'22 - ZŠ Bohumínská - Cvič...'!$C$4:$J$39,'22 - ZŠ Bohumínská - Cvič...'!$C$45:$J$62,'22 - ZŠ Bohumínská - Cvič...'!$C$68:$K$119</definedName>
    <definedName name="_xlnm.Print_Area" localSheetId="3">'23 - ZŠ Bohumínská - Škol...'!$C$4:$J$39,'23 - ZŠ Bohumínská - Škol...'!$C$45:$J$76,'23 - ZŠ Bohumínská - Škol...'!$C$82:$K$484</definedName>
    <definedName name="_xlnm.Print_Area" localSheetId="4">'24 - ZŠ Bohumínská - Škol...'!$C$4:$J$39,'24 - ZŠ Bohumínská - Škol...'!$C$45:$J$62,'24 - ZŠ Bohumínská - Škol...'!$C$68:$K$107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4" i="5"/>
  <c r="BH84" i="5"/>
  <c r="BG84" i="5"/>
  <c r="BF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78" i="5" s="1"/>
  <c r="J17" i="5"/>
  <c r="J12" i="5"/>
  <c r="J52" i="5" s="1"/>
  <c r="E7" i="5"/>
  <c r="E71" i="5" s="1"/>
  <c r="J37" i="4"/>
  <c r="J36" i="4"/>
  <c r="AY57" i="1"/>
  <c r="J35" i="4"/>
  <c r="AX57" i="1"/>
  <c r="BI482" i="4"/>
  <c r="BH482" i="4"/>
  <c r="BG482" i="4"/>
  <c r="BF482" i="4"/>
  <c r="T482" i="4"/>
  <c r="R482" i="4"/>
  <c r="P482" i="4"/>
  <c r="BI479" i="4"/>
  <c r="BH479" i="4"/>
  <c r="BG479" i="4"/>
  <c r="BF479" i="4"/>
  <c r="T479" i="4"/>
  <c r="R479" i="4"/>
  <c r="P479" i="4"/>
  <c r="BI476" i="4"/>
  <c r="BH476" i="4"/>
  <c r="BG476" i="4"/>
  <c r="BF476" i="4"/>
  <c r="T476" i="4"/>
  <c r="T475" i="4"/>
  <c r="R476" i="4"/>
  <c r="R475" i="4" s="1"/>
  <c r="P476" i="4"/>
  <c r="P475" i="4" s="1"/>
  <c r="BI442" i="4"/>
  <c r="BH442" i="4"/>
  <c r="BG442" i="4"/>
  <c r="BF442" i="4"/>
  <c r="T442" i="4"/>
  <c r="R442" i="4"/>
  <c r="P442" i="4"/>
  <c r="BI439" i="4"/>
  <c r="BH439" i="4"/>
  <c r="BG439" i="4"/>
  <c r="BF439" i="4"/>
  <c r="T439" i="4"/>
  <c r="R439" i="4"/>
  <c r="P439" i="4"/>
  <c r="BI436" i="4"/>
  <c r="BH436" i="4"/>
  <c r="BG436" i="4"/>
  <c r="BF436" i="4"/>
  <c r="T436" i="4"/>
  <c r="R436" i="4"/>
  <c r="P436" i="4"/>
  <c r="BI418" i="4"/>
  <c r="BH418" i="4"/>
  <c r="BG418" i="4"/>
  <c r="BF418" i="4"/>
  <c r="T418" i="4"/>
  <c r="R418" i="4"/>
  <c r="P418" i="4"/>
  <c r="BI415" i="4"/>
  <c r="BH415" i="4"/>
  <c r="BG415" i="4"/>
  <c r="BF415" i="4"/>
  <c r="T415" i="4"/>
  <c r="R415" i="4"/>
  <c r="P415" i="4"/>
  <c r="BI411" i="4"/>
  <c r="BH411" i="4"/>
  <c r="BG411" i="4"/>
  <c r="BF411" i="4"/>
  <c r="T411" i="4"/>
  <c r="R411" i="4"/>
  <c r="P411" i="4"/>
  <c r="BI408" i="4"/>
  <c r="BH408" i="4"/>
  <c r="BG408" i="4"/>
  <c r="BF408" i="4"/>
  <c r="T408" i="4"/>
  <c r="R408" i="4"/>
  <c r="P408" i="4"/>
  <c r="BI402" i="4"/>
  <c r="BH402" i="4"/>
  <c r="BG402" i="4"/>
  <c r="BF402" i="4"/>
  <c r="T402" i="4"/>
  <c r="R402" i="4"/>
  <c r="P402" i="4"/>
  <c r="BI399" i="4"/>
  <c r="BH399" i="4"/>
  <c r="BG399" i="4"/>
  <c r="BF399" i="4"/>
  <c r="T399" i="4"/>
  <c r="R399" i="4"/>
  <c r="P399" i="4"/>
  <c r="BI393" i="4"/>
  <c r="BH393" i="4"/>
  <c r="BG393" i="4"/>
  <c r="BF393" i="4"/>
  <c r="T393" i="4"/>
  <c r="R393" i="4"/>
  <c r="P393" i="4"/>
  <c r="BI387" i="4"/>
  <c r="BH387" i="4"/>
  <c r="BG387" i="4"/>
  <c r="BF387" i="4"/>
  <c r="T387" i="4"/>
  <c r="R387" i="4"/>
  <c r="P387" i="4"/>
  <c r="BI384" i="4"/>
  <c r="BH384" i="4"/>
  <c r="BG384" i="4"/>
  <c r="BF384" i="4"/>
  <c r="T384" i="4"/>
  <c r="R384" i="4"/>
  <c r="P384" i="4"/>
  <c r="BI381" i="4"/>
  <c r="BH381" i="4"/>
  <c r="BG381" i="4"/>
  <c r="BF381" i="4"/>
  <c r="T381" i="4"/>
  <c r="R381" i="4"/>
  <c r="P381" i="4"/>
  <c r="BI377" i="4"/>
  <c r="BH377" i="4"/>
  <c r="BG377" i="4"/>
  <c r="BF377" i="4"/>
  <c r="T377" i="4"/>
  <c r="R377" i="4"/>
  <c r="P377" i="4"/>
  <c r="BI374" i="4"/>
  <c r="BH374" i="4"/>
  <c r="BG374" i="4"/>
  <c r="BF374" i="4"/>
  <c r="T374" i="4"/>
  <c r="R374" i="4"/>
  <c r="P374" i="4"/>
  <c r="BI356" i="4"/>
  <c r="BH356" i="4"/>
  <c r="BG356" i="4"/>
  <c r="BF356" i="4"/>
  <c r="T356" i="4"/>
  <c r="R356" i="4"/>
  <c r="P356" i="4"/>
  <c r="BI353" i="4"/>
  <c r="BH353" i="4"/>
  <c r="BG353" i="4"/>
  <c r="BF353" i="4"/>
  <c r="T353" i="4"/>
  <c r="R353" i="4"/>
  <c r="P353" i="4"/>
  <c r="BI335" i="4"/>
  <c r="BH335" i="4"/>
  <c r="BG335" i="4"/>
  <c r="BF335" i="4"/>
  <c r="T335" i="4"/>
  <c r="R335" i="4"/>
  <c r="P335" i="4"/>
  <c r="BI317" i="4"/>
  <c r="BH317" i="4"/>
  <c r="BG317" i="4"/>
  <c r="BF317" i="4"/>
  <c r="T317" i="4"/>
  <c r="R317" i="4"/>
  <c r="P317" i="4"/>
  <c r="BI313" i="4"/>
  <c r="BH313" i="4"/>
  <c r="BG313" i="4"/>
  <c r="BF313" i="4"/>
  <c r="T313" i="4"/>
  <c r="R313" i="4"/>
  <c r="P313" i="4"/>
  <c r="BI309" i="4"/>
  <c r="BH309" i="4"/>
  <c r="BG309" i="4"/>
  <c r="BF309" i="4"/>
  <c r="T309" i="4"/>
  <c r="R309" i="4"/>
  <c r="P309" i="4"/>
  <c r="BI301" i="4"/>
  <c r="BH301" i="4"/>
  <c r="BG301" i="4"/>
  <c r="BF301" i="4"/>
  <c r="T301" i="4"/>
  <c r="R301" i="4"/>
  <c r="P301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R282" i="4"/>
  <c r="P282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5" i="4"/>
  <c r="BH245" i="4"/>
  <c r="BG245" i="4"/>
  <c r="BF245" i="4"/>
  <c r="T245" i="4"/>
  <c r="T244" i="4" s="1"/>
  <c r="R245" i="4"/>
  <c r="R244" i="4"/>
  <c r="P245" i="4"/>
  <c r="P244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12" i="4"/>
  <c r="BH212" i="4"/>
  <c r="BG212" i="4"/>
  <c r="BF212" i="4"/>
  <c r="T212" i="4"/>
  <c r="R212" i="4"/>
  <c r="P212" i="4"/>
  <c r="BI206" i="4"/>
  <c r="BH206" i="4"/>
  <c r="BG206" i="4"/>
  <c r="BF206" i="4"/>
  <c r="T206" i="4"/>
  <c r="R206" i="4"/>
  <c r="P206" i="4"/>
  <c r="BI188" i="4"/>
  <c r="BH188" i="4"/>
  <c r="BG188" i="4"/>
  <c r="BF188" i="4"/>
  <c r="T188" i="4"/>
  <c r="R188" i="4"/>
  <c r="P188" i="4"/>
  <c r="BI182" i="4"/>
  <c r="BH182" i="4"/>
  <c r="BG182" i="4"/>
  <c r="BF182" i="4"/>
  <c r="T182" i="4"/>
  <c r="R182" i="4"/>
  <c r="P182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34" i="4"/>
  <c r="BH134" i="4"/>
  <c r="BG134" i="4"/>
  <c r="BF134" i="4"/>
  <c r="T134" i="4"/>
  <c r="R134" i="4"/>
  <c r="P134" i="4"/>
  <c r="BI116" i="4"/>
  <c r="BH116" i="4"/>
  <c r="BG116" i="4"/>
  <c r="BF116" i="4"/>
  <c r="T116" i="4"/>
  <c r="R116" i="4"/>
  <c r="P116" i="4"/>
  <c r="BI98" i="4"/>
  <c r="BH98" i="4"/>
  <c r="BG98" i="4"/>
  <c r="BF98" i="4"/>
  <c r="T98" i="4"/>
  <c r="R98" i="4"/>
  <c r="P98" i="4"/>
  <c r="J92" i="4"/>
  <c r="J91" i="4"/>
  <c r="F91" i="4"/>
  <c r="F89" i="4"/>
  <c r="E87" i="4"/>
  <c r="J55" i="4"/>
  <c r="J54" i="4"/>
  <c r="F54" i="4"/>
  <c r="F52" i="4"/>
  <c r="E50" i="4"/>
  <c r="J18" i="4"/>
  <c r="E18" i="4"/>
  <c r="F55" i="4"/>
  <c r="J17" i="4"/>
  <c r="J12" i="4"/>
  <c r="J89" i="4"/>
  <c r="E7" i="4"/>
  <c r="E48" i="4"/>
  <c r="J37" i="3"/>
  <c r="J36" i="3"/>
  <c r="AY56" i="1" s="1"/>
  <c r="J35" i="3"/>
  <c r="AX56" i="1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48" i="3"/>
  <c r="J37" i="2"/>
  <c r="J36" i="2"/>
  <c r="AY55" i="1" s="1"/>
  <c r="J35" i="2"/>
  <c r="AX55" i="1" s="1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T641" i="2"/>
  <c r="R642" i="2"/>
  <c r="R641" i="2" s="1"/>
  <c r="P642" i="2"/>
  <c r="P64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87" i="2"/>
  <c r="BH587" i="2"/>
  <c r="BG587" i="2"/>
  <c r="BF587" i="2"/>
  <c r="T587" i="2"/>
  <c r="R587" i="2"/>
  <c r="P587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2" i="2"/>
  <c r="BH532" i="2"/>
  <c r="BG532" i="2"/>
  <c r="BF532" i="2"/>
  <c r="T532" i="2"/>
  <c r="R532" i="2"/>
  <c r="P532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4" i="2"/>
  <c r="BH374" i="2"/>
  <c r="BG374" i="2"/>
  <c r="BF374" i="2"/>
  <c r="T374" i="2"/>
  <c r="R374" i="2"/>
  <c r="P374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T341" i="2" s="1"/>
  <c r="R342" i="2"/>
  <c r="R341" i="2" s="1"/>
  <c r="P342" i="2"/>
  <c r="P341" i="2" s="1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86" i="2"/>
  <c r="BH286" i="2"/>
  <c r="BG286" i="2"/>
  <c r="BF286" i="2"/>
  <c r="T286" i="2"/>
  <c r="R286" i="2"/>
  <c r="P286" i="2"/>
  <c r="BI274" i="2"/>
  <c r="BH274" i="2"/>
  <c r="BG274" i="2"/>
  <c r="BF274" i="2"/>
  <c r="T274" i="2"/>
  <c r="R274" i="2"/>
  <c r="P274" i="2"/>
  <c r="BI266" i="2"/>
  <c r="BH266" i="2"/>
  <c r="BG266" i="2"/>
  <c r="BF266" i="2"/>
  <c r="T266" i="2"/>
  <c r="R266" i="2"/>
  <c r="P266" i="2"/>
  <c r="BI254" i="2"/>
  <c r="BH254" i="2"/>
  <c r="BG254" i="2"/>
  <c r="BF254" i="2"/>
  <c r="T254" i="2"/>
  <c r="R254" i="2"/>
  <c r="P254" i="2"/>
  <c r="BI246" i="2"/>
  <c r="BH246" i="2"/>
  <c r="BG246" i="2"/>
  <c r="BF246" i="2"/>
  <c r="T246" i="2"/>
  <c r="R246" i="2"/>
  <c r="P246" i="2"/>
  <c r="BI232" i="2"/>
  <c r="BH232" i="2"/>
  <c r="BG232" i="2"/>
  <c r="BF232" i="2"/>
  <c r="T232" i="2"/>
  <c r="R232" i="2"/>
  <c r="P232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T178" i="2"/>
  <c r="R179" i="2"/>
  <c r="R178" i="2" s="1"/>
  <c r="P179" i="2"/>
  <c r="P178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J98" i="2"/>
  <c r="J97" i="2"/>
  <c r="F97" i="2"/>
  <c r="F95" i="2"/>
  <c r="E93" i="2"/>
  <c r="J55" i="2"/>
  <c r="J54" i="2"/>
  <c r="F54" i="2"/>
  <c r="F52" i="2"/>
  <c r="E50" i="2"/>
  <c r="J18" i="2"/>
  <c r="E18" i="2"/>
  <c r="F98" i="2" s="1"/>
  <c r="J17" i="2"/>
  <c r="J12" i="2"/>
  <c r="J95" i="2"/>
  <c r="E7" i="2"/>
  <c r="E91" i="2" s="1"/>
  <c r="L50" i="1"/>
  <c r="AM50" i="1"/>
  <c r="AM49" i="1"/>
  <c r="L49" i="1"/>
  <c r="AM47" i="1"/>
  <c r="L47" i="1"/>
  <c r="L45" i="1"/>
  <c r="L44" i="1"/>
  <c r="J278" i="4"/>
  <c r="BK104" i="5"/>
  <c r="BK517" i="2"/>
  <c r="BK583" i="2"/>
  <c r="J84" i="3"/>
  <c r="J104" i="5"/>
  <c r="BK250" i="4"/>
  <c r="BK334" i="2"/>
  <c r="BK409" i="2"/>
  <c r="BK317" i="4"/>
  <c r="BK164" i="4"/>
  <c r="BK90" i="3"/>
  <c r="BK116" i="4"/>
  <c r="BK570" i="2"/>
  <c r="BK254" i="2"/>
  <c r="J157" i="2"/>
  <c r="BK84" i="3"/>
  <c r="J100" i="5"/>
  <c r="J130" i="2"/>
  <c r="BK294" i="4"/>
  <c r="J611" i="2"/>
  <c r="J511" i="2"/>
  <c r="BK490" i="2"/>
  <c r="BK429" i="2"/>
  <c r="J301" i="4"/>
  <c r="J94" i="5"/>
  <c r="BK216" i="2"/>
  <c r="J149" i="2"/>
  <c r="BK269" i="4"/>
  <c r="BK114" i="2"/>
  <c r="BK285" i="4"/>
  <c r="J417" i="2"/>
  <c r="BK505" i="2"/>
  <c r="J485" i="2"/>
  <c r="J108" i="3"/>
  <c r="J156" i="4"/>
  <c r="BK445" i="2"/>
  <c r="J363" i="2"/>
  <c r="BK116" i="3"/>
  <c r="BK353" i="4"/>
  <c r="J84" i="5"/>
  <c r="BK179" i="2"/>
  <c r="BK385" i="2"/>
  <c r="J96" i="3"/>
  <c r="J134" i="4"/>
  <c r="BK474" i="2"/>
  <c r="J490" i="2"/>
  <c r="J414" i="2"/>
  <c r="BK114" i="3"/>
  <c r="BK245" i="4"/>
  <c r="J98" i="5"/>
  <c r="BK470" i="2"/>
  <c r="BK356" i="4"/>
  <c r="BK84" i="5"/>
  <c r="J502" i="2"/>
  <c r="BK436" i="2"/>
  <c r="J88" i="5"/>
  <c r="J622" i="2"/>
  <c r="BK92" i="3"/>
  <c r="BK291" i="4"/>
  <c r="BK358" i="2"/>
  <c r="BK485" i="2"/>
  <c r="BK382" i="2"/>
  <c r="J118" i="3"/>
  <c r="BK559" i="2"/>
  <c r="BK479" i="4"/>
  <c r="BK98" i="4"/>
  <c r="BK175" i="2"/>
  <c r="BK110" i="3"/>
  <c r="BK436" i="4"/>
  <c r="J294" i="4"/>
  <c r="J331" i="2"/>
  <c r="J483" i="2"/>
  <c r="J347" i="2"/>
  <c r="J259" i="4"/>
  <c r="J313" i="4"/>
  <c r="BK106" i="5"/>
  <c r="BK328" i="2"/>
  <c r="BK648" i="2"/>
  <c r="BK157" i="2"/>
  <c r="J299" i="2"/>
  <c r="J353" i="4"/>
  <c r="J335" i="4"/>
  <c r="BK109" i="2"/>
  <c r="J442" i="2"/>
  <c r="BK108" i="3"/>
  <c r="J288" i="4"/>
  <c r="BK625" i="2"/>
  <c r="BK94" i="3"/>
  <c r="J234" i="4"/>
  <c r="J467" i="2"/>
  <c r="J559" i="2"/>
  <c r="BK185" i="2"/>
  <c r="J583" i="2"/>
  <c r="BK461" i="2"/>
  <c r="J390" i="2"/>
  <c r="BK88" i="3"/>
  <c r="J116" i="4"/>
  <c r="J182" i="4"/>
  <c r="BK309" i="2"/>
  <c r="J162" i="2"/>
  <c r="BK237" i="4"/>
  <c r="BK156" i="4"/>
  <c r="J266" i="4"/>
  <c r="BK241" i="4"/>
  <c r="BK573" i="2"/>
  <c r="J106" i="3"/>
  <c r="BK231" i="4"/>
  <c r="BK130" i="2"/>
  <c r="J625" i="2"/>
  <c r="BK112" i="3"/>
  <c r="BK299" i="2"/>
  <c r="BK507" i="2"/>
  <c r="J216" i="2"/>
  <c r="J382" i="2"/>
  <c r="BK487" i="2"/>
  <c r="BK294" i="2"/>
  <c r="BK384" i="4"/>
  <c r="BK399" i="4"/>
  <c r="BK86" i="3"/>
  <c r="BK158" i="4"/>
  <c r="BK426" i="2"/>
  <c r="BK170" i="2"/>
  <c r="BK401" i="2"/>
  <c r="BK94" i="5"/>
  <c r="BK153" i="2"/>
  <c r="J580" i="2"/>
  <c r="J153" i="4"/>
  <c r="J106" i="5"/>
  <c r="J294" i="2"/>
  <c r="J493" i="2"/>
  <c r="J381" i="4"/>
  <c r="BK88" i="5"/>
  <c r="BK451" i="2"/>
  <c r="J231" i="4"/>
  <c r="BK297" i="4"/>
  <c r="J211" i="2"/>
  <c r="BK134" i="2"/>
  <c r="BK138" i="2"/>
  <c r="BK387" i="4"/>
  <c r="BK253" i="4"/>
  <c r="J220" i="2"/>
  <c r="BK514" i="2"/>
  <c r="J393" i="2"/>
  <c r="BK134" i="4"/>
  <c r="J547" i="2"/>
  <c r="J507" i="2"/>
  <c r="BK98" i="3"/>
  <c r="BK335" i="4"/>
  <c r="BK493" i="2"/>
  <c r="J429" i="2"/>
  <c r="J451" i="2"/>
  <c r="J88" i="3"/>
  <c r="BK482" i="4"/>
  <c r="BK393" i="4"/>
  <c r="BK622" i="2"/>
  <c r="BK266" i="4"/>
  <c r="J232" i="2"/>
  <c r="J540" i="2"/>
  <c r="J297" i="4"/>
  <c r="BK286" i="2"/>
  <c r="BK198" i="2"/>
  <c r="J94" i="3"/>
  <c r="BK377" i="4"/>
  <c r="J212" i="4"/>
  <c r="J328" i="2"/>
  <c r="J474" i="2"/>
  <c r="J374" i="4"/>
  <c r="J92" i="5"/>
  <c r="J179" i="2"/>
  <c r="BK421" i="2"/>
  <c r="BK193" i="2"/>
  <c r="J393" i="4"/>
  <c r="BK212" i="4"/>
  <c r="J134" i="2"/>
  <c r="BK439" i="2"/>
  <c r="J185" i="2"/>
  <c r="BK301" i="4"/>
  <c r="BK234" i="4"/>
  <c r="J385" i="2"/>
  <c r="BK390" i="2"/>
  <c r="BK153" i="4"/>
  <c r="BK458" i="2"/>
  <c r="BK314" i="2"/>
  <c r="J167" i="2"/>
  <c r="J439" i="4"/>
  <c r="BK381" i="4"/>
  <c r="BK278" i="4"/>
  <c r="AS54" i="1"/>
  <c r="J418" i="4"/>
  <c r="J402" i="4"/>
  <c r="J470" i="2"/>
  <c r="J309" i="2"/>
  <c r="BK543" i="2"/>
  <c r="BK406" i="2"/>
  <c r="BK439" i="4"/>
  <c r="BK628" i="2"/>
  <c r="J246" i="2"/>
  <c r="J241" i="4"/>
  <c r="BK100" i="5"/>
  <c r="J334" i="2"/>
  <c r="J517" i="2"/>
  <c r="J206" i="2"/>
  <c r="J110" i="3"/>
  <c r="BK288" i="4"/>
  <c r="J406" i="2"/>
  <c r="J573" i="2"/>
  <c r="J237" i="4"/>
  <c r="BK580" i="2"/>
  <c r="BK272" i="4"/>
  <c r="J127" i="2"/>
  <c r="J158" i="4"/>
  <c r="J309" i="4"/>
  <c r="J86" i="5"/>
  <c r="J398" i="2"/>
  <c r="J142" i="2"/>
  <c r="J254" i="2"/>
  <c r="BK418" i="4"/>
  <c r="J319" i="2"/>
  <c r="J543" i="2"/>
  <c r="BK455" i="2"/>
  <c r="BK366" i="2"/>
  <c r="BK309" i="4"/>
  <c r="BK355" i="2"/>
  <c r="BK220" i="2"/>
  <c r="BK304" i="2"/>
  <c r="BK118" i="3"/>
  <c r="J387" i="4"/>
  <c r="J245" i="4"/>
  <c r="BK577" i="2"/>
  <c r="J607" i="2"/>
  <c r="J170" i="2"/>
  <c r="J399" i="4"/>
  <c r="BK161" i="4"/>
  <c r="BK480" i="2"/>
  <c r="BK256" i="4"/>
  <c r="J374" i="2"/>
  <c r="J458" i="2"/>
  <c r="J266" i="2"/>
  <c r="J198" i="2"/>
  <c r="BK645" i="2"/>
  <c r="BK262" i="4"/>
  <c r="BK597" i="2"/>
  <c r="J355" i="2"/>
  <c r="BK342" i="2"/>
  <c r="J384" i="4"/>
  <c r="J164" i="4"/>
  <c r="BK442" i="4"/>
  <c r="J642" i="2"/>
  <c r="BK347" i="2"/>
  <c r="BK464" i="2"/>
  <c r="BK363" i="2"/>
  <c r="J356" i="4"/>
  <c r="J102" i="5"/>
  <c r="BK319" i="2"/>
  <c r="J436" i="2"/>
  <c r="J304" i="2"/>
  <c r="J253" i="4"/>
  <c r="J439" i="2"/>
  <c r="BK246" i="2"/>
  <c r="J92" i="3"/>
  <c r="J275" i="4"/>
  <c r="BK96" i="5"/>
  <c r="BK604" i="2"/>
  <c r="J272" i="4"/>
  <c r="BK142" i="2"/>
  <c r="BK119" i="2"/>
  <c r="J448" i="2"/>
  <c r="J193" i="2"/>
  <c r="BK313" i="4"/>
  <c r="J282" i="4"/>
  <c r="BK102" i="5"/>
  <c r="J314" i="2"/>
  <c r="BK211" i="2"/>
  <c r="BK477" i="2"/>
  <c r="BK98" i="5"/>
  <c r="J122" i="2"/>
  <c r="BK167" i="2"/>
  <c r="BK274" i="2"/>
  <c r="J116" i="3"/>
  <c r="BK122" i="2"/>
  <c r="J594" i="2"/>
  <c r="J445" i="2"/>
  <c r="BK259" i="4"/>
  <c r="J505" i="2"/>
  <c r="BK587" i="2"/>
  <c r="BK448" i="2"/>
  <c r="BK104" i="2"/>
  <c r="BK511" i="2"/>
  <c r="BK540" i="2"/>
  <c r="BK127" i="2"/>
  <c r="J480" i="2"/>
  <c r="J421" i="2"/>
  <c r="J90" i="3"/>
  <c r="J317" i="4"/>
  <c r="J366" i="2"/>
  <c r="J109" i="2"/>
  <c r="BK520" i="2"/>
  <c r="BK642" i="2"/>
  <c r="J587" i="2"/>
  <c r="J604" i="2"/>
  <c r="J497" i="2"/>
  <c r="BK338" i="2"/>
  <c r="BK104" i="3"/>
  <c r="J256" i="4"/>
  <c r="BK188" i="4"/>
  <c r="BK402" i="4"/>
  <c r="BK414" i="2"/>
  <c r="BK266" i="2"/>
  <c r="J401" i="2"/>
  <c r="J415" i="4"/>
  <c r="BK398" i="2"/>
  <c r="J104" i="2"/>
  <c r="J119" i="2"/>
  <c r="BK374" i="4"/>
  <c r="J520" i="2"/>
  <c r="BK100" i="3"/>
  <c r="J206" i="4"/>
  <c r="BK92" i="5"/>
  <c r="BK232" i="2"/>
  <c r="J358" i="2"/>
  <c r="BK96" i="3"/>
  <c r="J411" i="4"/>
  <c r="BK182" i="4"/>
  <c r="BK374" i="2"/>
  <c r="BK532" i="2"/>
  <c r="J102" i="3"/>
  <c r="J645" i="2"/>
  <c r="BK393" i="2"/>
  <c r="J436" i="4"/>
  <c r="J286" i="2"/>
  <c r="J455" i="2"/>
  <c r="J86" i="3"/>
  <c r="J377" i="4"/>
  <c r="J90" i="5"/>
  <c r="BK607" i="2"/>
  <c r="J433" i="2"/>
  <c r="BK331" i="2"/>
  <c r="J98" i="3"/>
  <c r="BK206" i="4"/>
  <c r="BK551" i="2"/>
  <c r="J464" i="2"/>
  <c r="BK502" i="2"/>
  <c r="J338" i="2"/>
  <c r="J104" i="3"/>
  <c r="J114" i="3"/>
  <c r="BK415" i="4"/>
  <c r="J487" i="2"/>
  <c r="J285" i="4"/>
  <c r="BK483" i="2"/>
  <c r="BK433" i="2"/>
  <c r="BK442" i="2"/>
  <c r="J461" i="2"/>
  <c r="J514" i="2"/>
  <c r="J342" i="2"/>
  <c r="BK417" i="2"/>
  <c r="J482" i="4"/>
  <c r="J250" i="4"/>
  <c r="BK497" i="2"/>
  <c r="J562" i="2"/>
  <c r="J479" i="4"/>
  <c r="J96" i="5"/>
  <c r="BK476" i="4"/>
  <c r="J269" i="4"/>
  <c r="BK547" i="2"/>
  <c r="BK611" i="2"/>
  <c r="J476" i="4"/>
  <c r="J291" i="4"/>
  <c r="J628" i="2"/>
  <c r="J274" i="2"/>
  <c r="J551" i="2"/>
  <c r="J262" i="4"/>
  <c r="J577" i="2"/>
  <c r="BK145" i="2"/>
  <c r="J145" i="2"/>
  <c r="J100" i="3"/>
  <c r="BK411" i="4"/>
  <c r="BK86" i="5"/>
  <c r="BK408" i="4"/>
  <c r="J426" i="2"/>
  <c r="BK206" i="2"/>
  <c r="J161" i="4"/>
  <c r="BK282" i="4"/>
  <c r="J409" i="2"/>
  <c r="BK90" i="5"/>
  <c r="J648" i="2"/>
  <c r="BK594" i="2"/>
  <c r="BK106" i="3"/>
  <c r="J408" i="4"/>
  <c r="BK275" i="4"/>
  <c r="BK562" i="2"/>
  <c r="BK149" i="2"/>
  <c r="J570" i="2"/>
  <c r="J477" i="2"/>
  <c r="J442" i="4"/>
  <c r="J188" i="4"/>
  <c r="J153" i="2"/>
  <c r="J138" i="2"/>
  <c r="J614" i="2"/>
  <c r="J175" i="2"/>
  <c r="J114" i="2"/>
  <c r="BK162" i="2"/>
  <c r="BK102" i="3"/>
  <c r="J98" i="4"/>
  <c r="BK614" i="2"/>
  <c r="J597" i="2"/>
  <c r="BK467" i="2"/>
  <c r="J532" i="2"/>
  <c r="J112" i="3"/>
  <c r="J34" i="5" l="1"/>
  <c r="AW58" i="1" s="1"/>
  <c r="T103" i="2"/>
  <c r="T245" i="2"/>
  <c r="BK420" i="2"/>
  <c r="J420" i="2"/>
  <c r="J70" i="2" s="1"/>
  <c r="T454" i="2"/>
  <c r="R510" i="2"/>
  <c r="T550" i="2"/>
  <c r="P83" i="3"/>
  <c r="P82" i="3"/>
  <c r="P81" i="3"/>
  <c r="AU56" i="1" s="1"/>
  <c r="BK103" i="2"/>
  <c r="J103" i="2" s="1"/>
  <c r="J61" i="2" s="1"/>
  <c r="R245" i="2"/>
  <c r="T327" i="2"/>
  <c r="BK432" i="2"/>
  <c r="J432" i="2"/>
  <c r="J71" i="2" s="1"/>
  <c r="R432" i="2"/>
  <c r="P496" i="2"/>
  <c r="T510" i="2"/>
  <c r="T610" i="2"/>
  <c r="BK156" i="2"/>
  <c r="J156" i="2"/>
  <c r="J62" i="2"/>
  <c r="P245" i="2"/>
  <c r="P327" i="2"/>
  <c r="P420" i="2"/>
  <c r="R454" i="2"/>
  <c r="R473" i="2"/>
  <c r="BK576" i="2"/>
  <c r="J576" i="2"/>
  <c r="J77" i="2" s="1"/>
  <c r="BK245" i="2"/>
  <c r="J245" i="2" s="1"/>
  <c r="J65" i="2" s="1"/>
  <c r="R327" i="2"/>
  <c r="BK454" i="2"/>
  <c r="J454" i="2" s="1"/>
  <c r="J72" i="2" s="1"/>
  <c r="T473" i="2"/>
  <c r="BK550" i="2"/>
  <c r="J550" i="2" s="1"/>
  <c r="J76" i="2" s="1"/>
  <c r="R610" i="2"/>
  <c r="T644" i="2"/>
  <c r="T640" i="2"/>
  <c r="BK184" i="2"/>
  <c r="J184" i="2" s="1"/>
  <c r="J64" i="2" s="1"/>
  <c r="T346" i="2"/>
  <c r="BK473" i="2"/>
  <c r="J473" i="2"/>
  <c r="J73" i="2" s="1"/>
  <c r="T496" i="2"/>
  <c r="T576" i="2"/>
  <c r="R83" i="3"/>
  <c r="R82" i="3"/>
  <c r="R81" i="3" s="1"/>
  <c r="R160" i="4"/>
  <c r="R96" i="4" s="1"/>
  <c r="BK249" i="4"/>
  <c r="J249" i="4" s="1"/>
  <c r="J66" i="4" s="1"/>
  <c r="T97" i="4"/>
  <c r="T281" i="4"/>
  <c r="BK316" i="4"/>
  <c r="J316" i="4" s="1"/>
  <c r="J70" i="4" s="1"/>
  <c r="P103" i="2"/>
  <c r="P156" i="2"/>
  <c r="T184" i="2"/>
  <c r="BK327" i="2"/>
  <c r="J327" i="2" s="1"/>
  <c r="J66" i="2" s="1"/>
  <c r="T420" i="2"/>
  <c r="P432" i="2"/>
  <c r="BK510" i="2"/>
  <c r="J510" i="2" s="1"/>
  <c r="J75" i="2" s="1"/>
  <c r="R576" i="2"/>
  <c r="P644" i="2"/>
  <c r="P640" i="2"/>
  <c r="BK230" i="4"/>
  <c r="J230" i="4"/>
  <c r="J63" i="4" s="1"/>
  <c r="P316" i="4"/>
  <c r="T230" i="4"/>
  <c r="BK414" i="4"/>
  <c r="J414" i="4" s="1"/>
  <c r="J72" i="4" s="1"/>
  <c r="R97" i="4"/>
  <c r="T249" i="4"/>
  <c r="R414" i="4"/>
  <c r="P160" i="4"/>
  <c r="P281" i="4"/>
  <c r="T300" i="4"/>
  <c r="T160" i="4"/>
  <c r="P265" i="4"/>
  <c r="BK97" i="4"/>
  <c r="J97" i="4" s="1"/>
  <c r="J61" i="4" s="1"/>
  <c r="R249" i="4"/>
  <c r="T414" i="4"/>
  <c r="R316" i="4"/>
  <c r="T478" i="4"/>
  <c r="T474" i="4"/>
  <c r="R230" i="4"/>
  <c r="BK380" i="4"/>
  <c r="J380" i="4" s="1"/>
  <c r="J71" i="4" s="1"/>
  <c r="R156" i="2"/>
  <c r="P346" i="2"/>
  <c r="P454" i="2"/>
  <c r="BK496" i="2"/>
  <c r="J496" i="2" s="1"/>
  <c r="J74" i="2" s="1"/>
  <c r="R550" i="2"/>
  <c r="P610" i="2"/>
  <c r="R644" i="2"/>
  <c r="R640" i="2" s="1"/>
  <c r="BK83" i="3"/>
  <c r="J83" i="3" s="1"/>
  <c r="J61" i="3" s="1"/>
  <c r="P230" i="4"/>
  <c r="BK265" i="4"/>
  <c r="J265" i="4"/>
  <c r="J67" i="4" s="1"/>
  <c r="P414" i="4"/>
  <c r="P248" i="4" s="1"/>
  <c r="P97" i="4"/>
  <c r="P96" i="4" s="1"/>
  <c r="T316" i="4"/>
  <c r="P478" i="4"/>
  <c r="P474" i="4"/>
  <c r="T265" i="4"/>
  <c r="T380" i="4"/>
  <c r="BK83" i="5"/>
  <c r="BK82" i="5" s="1"/>
  <c r="BK81" i="5" s="1"/>
  <c r="J81" i="5" s="1"/>
  <c r="J59" i="5" s="1"/>
  <c r="R103" i="2"/>
  <c r="T156" i="2"/>
  <c r="R184" i="2"/>
  <c r="BK346" i="2"/>
  <c r="J346" i="2" s="1"/>
  <c r="J69" i="2" s="1"/>
  <c r="R420" i="2"/>
  <c r="R345" i="2" s="1"/>
  <c r="T432" i="2"/>
  <c r="P510" i="2"/>
  <c r="P550" i="2"/>
  <c r="BK610" i="2"/>
  <c r="J610" i="2" s="1"/>
  <c r="J78" i="2" s="1"/>
  <c r="BK644" i="2"/>
  <c r="BK640" i="2" s="1"/>
  <c r="J640" i="2" s="1"/>
  <c r="J79" i="2" s="1"/>
  <c r="J644" i="2"/>
  <c r="J81" i="2" s="1"/>
  <c r="T83" i="3"/>
  <c r="T82" i="3"/>
  <c r="T81" i="3" s="1"/>
  <c r="BK160" i="4"/>
  <c r="J160" i="4" s="1"/>
  <c r="J62" i="4" s="1"/>
  <c r="R265" i="4"/>
  <c r="P300" i="4"/>
  <c r="R281" i="4"/>
  <c r="R300" i="4"/>
  <c r="BK478" i="4"/>
  <c r="J478" i="4"/>
  <c r="J75" i="4"/>
  <c r="P83" i="5"/>
  <c r="P82" i="5"/>
  <c r="P81" i="5"/>
  <c r="AU58" i="1" s="1"/>
  <c r="P184" i="2"/>
  <c r="R346" i="2"/>
  <c r="P473" i="2"/>
  <c r="R496" i="2"/>
  <c r="P576" i="2"/>
  <c r="BK281" i="4"/>
  <c r="J281" i="4"/>
  <c r="J68" i="4" s="1"/>
  <c r="P380" i="4"/>
  <c r="R478" i="4"/>
  <c r="R474" i="4"/>
  <c r="R83" i="5"/>
  <c r="R82" i="5"/>
  <c r="R81" i="5" s="1"/>
  <c r="P249" i="4"/>
  <c r="BK300" i="4"/>
  <c r="J300" i="4"/>
  <c r="J69" i="4" s="1"/>
  <c r="R380" i="4"/>
  <c r="T83" i="5"/>
  <c r="T82" i="5" s="1"/>
  <c r="T81" i="5" s="1"/>
  <c r="BK341" i="2"/>
  <c r="J341" i="2"/>
  <c r="J67" i="2" s="1"/>
  <c r="BK641" i="2"/>
  <c r="J641" i="2" s="1"/>
  <c r="J80" i="2" s="1"/>
  <c r="BK178" i="2"/>
  <c r="J178" i="2" s="1"/>
  <c r="J63" i="2" s="1"/>
  <c r="BK475" i="4"/>
  <c r="BK474" i="4" s="1"/>
  <c r="J474" i="4" s="1"/>
  <c r="J73" i="4" s="1"/>
  <c r="BK244" i="4"/>
  <c r="J244" i="4" s="1"/>
  <c r="J64" i="4" s="1"/>
  <c r="F55" i="5"/>
  <c r="E48" i="5"/>
  <c r="BE86" i="5"/>
  <c r="BE92" i="5"/>
  <c r="BE98" i="5"/>
  <c r="BE84" i="5"/>
  <c r="BE88" i="5"/>
  <c r="BE96" i="5"/>
  <c r="BE104" i="5"/>
  <c r="J75" i="5"/>
  <c r="BE90" i="5"/>
  <c r="BE100" i="5"/>
  <c r="BE94" i="5"/>
  <c r="BE102" i="5"/>
  <c r="BE106" i="5"/>
  <c r="BE250" i="4"/>
  <c r="BE269" i="4"/>
  <c r="BE206" i="4"/>
  <c r="E85" i="4"/>
  <c r="BE212" i="4"/>
  <c r="BE234" i="4"/>
  <c r="BE156" i="4"/>
  <c r="BE237" i="4"/>
  <c r="BE301" i="4"/>
  <c r="BE116" i="4"/>
  <c r="BE241" i="4"/>
  <c r="BE294" i="4"/>
  <c r="BE313" i="4"/>
  <c r="BE98" i="4"/>
  <c r="BE158" i="4"/>
  <c r="BE262" i="4"/>
  <c r="J52" i="4"/>
  <c r="F92" i="4"/>
  <c r="BE161" i="4"/>
  <c r="BE231" i="4"/>
  <c r="BE275" i="4"/>
  <c r="BE353" i="4"/>
  <c r="BE335" i="4"/>
  <c r="BE164" i="4"/>
  <c r="BE266" i="4"/>
  <c r="BE272" i="4"/>
  <c r="BE285" i="4"/>
  <c r="BE297" i="4"/>
  <c r="BE153" i="4"/>
  <c r="BE356" i="4"/>
  <c r="BE384" i="4"/>
  <c r="BE291" i="4"/>
  <c r="BE411" i="4"/>
  <c r="BE408" i="4"/>
  <c r="BE402" i="4"/>
  <c r="BE393" i="4"/>
  <c r="BE259" i="4"/>
  <c r="BE377" i="4"/>
  <c r="BE399" i="4"/>
  <c r="BE188" i="4"/>
  <c r="BE253" i="4"/>
  <c r="BE439" i="4"/>
  <c r="BE415" i="4"/>
  <c r="BE278" i="4"/>
  <c r="BE288" i="4"/>
  <c r="BE436" i="4"/>
  <c r="BE442" i="4"/>
  <c r="BE476" i="4"/>
  <c r="BE256" i="4"/>
  <c r="BE387" i="4"/>
  <c r="BE418" i="4"/>
  <c r="BE482" i="4"/>
  <c r="BE134" i="4"/>
  <c r="BE282" i="4"/>
  <c r="BE479" i="4"/>
  <c r="BE182" i="4"/>
  <c r="BE245" i="4"/>
  <c r="BE317" i="4"/>
  <c r="BE381" i="4"/>
  <c r="BE309" i="4"/>
  <c r="BE374" i="4"/>
  <c r="E71" i="3"/>
  <c r="J75" i="3"/>
  <c r="BE96" i="3"/>
  <c r="BE94" i="3"/>
  <c r="F78" i="3"/>
  <c r="BE90" i="3"/>
  <c r="BE92" i="3"/>
  <c r="BE104" i="3"/>
  <c r="BE116" i="3"/>
  <c r="BE102" i="3"/>
  <c r="BE112" i="3"/>
  <c r="BE118" i="3"/>
  <c r="BE98" i="3"/>
  <c r="BE114" i="3"/>
  <c r="BE86" i="3"/>
  <c r="BE88" i="3"/>
  <c r="BE106" i="3"/>
  <c r="BE84" i="3"/>
  <c r="BE108" i="3"/>
  <c r="BE110" i="3"/>
  <c r="BE100" i="3"/>
  <c r="BE119" i="2"/>
  <c r="BE319" i="2"/>
  <c r="BE414" i="2"/>
  <c r="BE559" i="2"/>
  <c r="E48" i="2"/>
  <c r="BE185" i="2"/>
  <c r="BE314" i="2"/>
  <c r="BE398" i="2"/>
  <c r="BE175" i="2"/>
  <c r="BE342" i="2"/>
  <c r="BE358" i="2"/>
  <c r="BE153" i="2"/>
  <c r="BE170" i="2"/>
  <c r="BE274" i="2"/>
  <c r="BE464" i="2"/>
  <c r="BE614" i="2"/>
  <c r="J52" i="2"/>
  <c r="BE109" i="2"/>
  <c r="BE130" i="2"/>
  <c r="BE334" i="2"/>
  <c r="BE417" i="2"/>
  <c r="BE436" i="2"/>
  <c r="BE470" i="2"/>
  <c r="BE363" i="2"/>
  <c r="BE401" i="2"/>
  <c r="BE409" i="2"/>
  <c r="BE421" i="2"/>
  <c r="BE458" i="2"/>
  <c r="BE625" i="2"/>
  <c r="BE390" i="2"/>
  <c r="BE426" i="2"/>
  <c r="BE439" i="2"/>
  <c r="BE467" i="2"/>
  <c r="BE483" i="2"/>
  <c r="BE540" i="2"/>
  <c r="BE455" i="2"/>
  <c r="BE493" i="2"/>
  <c r="BE645" i="2"/>
  <c r="BE104" i="2"/>
  <c r="BE145" i="2"/>
  <c r="BE304" i="2"/>
  <c r="BE338" i="2"/>
  <c r="BE551" i="2"/>
  <c r="BE134" i="2"/>
  <c r="BE149" i="2"/>
  <c r="BE211" i="2"/>
  <c r="BE216" i="2"/>
  <c r="BE232" i="2"/>
  <c r="BE474" i="2"/>
  <c r="BE477" i="2"/>
  <c r="BE480" i="2"/>
  <c r="BE507" i="2"/>
  <c r="BE511" i="2"/>
  <c r="BE570" i="2"/>
  <c r="BE520" i="2"/>
  <c r="F55" i="2"/>
  <c r="BE220" i="2"/>
  <c r="BE286" i="2"/>
  <c r="BE299" i="2"/>
  <c r="BE382" i="2"/>
  <c r="BE487" i="2"/>
  <c r="BE517" i="2"/>
  <c r="BE543" i="2"/>
  <c r="BE580" i="2"/>
  <c r="BE648" i="2"/>
  <c r="BE114" i="2"/>
  <c r="BE157" i="2"/>
  <c r="BE162" i="2"/>
  <c r="BE167" i="2"/>
  <c r="BE266" i="2"/>
  <c r="BE328" i="2"/>
  <c r="BE374" i="2"/>
  <c r="BE448" i="2"/>
  <c r="BE451" i="2"/>
  <c r="BE485" i="2"/>
  <c r="BE490" i="2"/>
  <c r="BE497" i="2"/>
  <c r="BE502" i="2"/>
  <c r="BE514" i="2"/>
  <c r="BE532" i="2"/>
  <c r="BE577" i="2"/>
  <c r="BE547" i="2"/>
  <c r="BE607" i="2"/>
  <c r="BE142" i="2"/>
  <c r="BE198" i="2"/>
  <c r="BE246" i="2"/>
  <c r="BE254" i="2"/>
  <c r="BE294" i="2"/>
  <c r="BE366" i="2"/>
  <c r="BE393" i="2"/>
  <c r="BE583" i="2"/>
  <c r="BE597" i="2"/>
  <c r="BE562" i="2"/>
  <c r="BE594" i="2"/>
  <c r="BE138" i="2"/>
  <c r="BE206" i="2"/>
  <c r="BE331" i="2"/>
  <c r="BE355" i="2"/>
  <c r="BE406" i="2"/>
  <c r="BE445" i="2"/>
  <c r="BE461" i="2"/>
  <c r="BE505" i="2"/>
  <c r="BE127" i="2"/>
  <c r="BE179" i="2"/>
  <c r="BE193" i="2"/>
  <c r="BE309" i="2"/>
  <c r="BE347" i="2"/>
  <c r="BE385" i="2"/>
  <c r="BE429" i="2"/>
  <c r="BE433" i="2"/>
  <c r="BE442" i="2"/>
  <c r="BE122" i="2"/>
  <c r="BE573" i="2"/>
  <c r="BE587" i="2"/>
  <c r="BE604" i="2"/>
  <c r="BE611" i="2"/>
  <c r="BE622" i="2"/>
  <c r="BE628" i="2"/>
  <c r="BE642" i="2"/>
  <c r="F35" i="3"/>
  <c r="BB56" i="1" s="1"/>
  <c r="F37" i="4"/>
  <c r="BD57" i="1" s="1"/>
  <c r="F34" i="3"/>
  <c r="BA56" i="1" s="1"/>
  <c r="J34" i="3"/>
  <c r="AW56" i="1" s="1"/>
  <c r="F37" i="3"/>
  <c r="BD56" i="1" s="1"/>
  <c r="F36" i="3"/>
  <c r="BC56" i="1" s="1"/>
  <c r="F36" i="5"/>
  <c r="BC58" i="1" s="1"/>
  <c r="F37" i="5"/>
  <c r="BD58" i="1" s="1"/>
  <c r="F36" i="4"/>
  <c r="BC57" i="1" s="1"/>
  <c r="J34" i="4"/>
  <c r="AW57" i="1" s="1"/>
  <c r="F34" i="5"/>
  <c r="BA58" i="1" s="1"/>
  <c r="F37" i="2"/>
  <c r="BD55" i="1" s="1"/>
  <c r="F35" i="5"/>
  <c r="BB58" i="1" s="1"/>
  <c r="F35" i="2"/>
  <c r="BB55" i="1" s="1"/>
  <c r="F35" i="4"/>
  <c r="BB57" i="1" s="1"/>
  <c r="F34" i="2"/>
  <c r="BA55" i="1" s="1"/>
  <c r="F36" i="2"/>
  <c r="BC55" i="1" s="1"/>
  <c r="F34" i="4"/>
  <c r="BA57" i="1" s="1"/>
  <c r="J34" i="2"/>
  <c r="AW55" i="1" s="1"/>
  <c r="BK96" i="4" l="1"/>
  <c r="J96" i="4" s="1"/>
  <c r="J60" i="4" s="1"/>
  <c r="BK345" i="2"/>
  <c r="J345" i="2"/>
  <c r="J68" i="2"/>
  <c r="P345" i="2"/>
  <c r="P95" i="4"/>
  <c r="AU57" i="1"/>
  <c r="R102" i="2"/>
  <c r="R101" i="2"/>
  <c r="T345" i="2"/>
  <c r="P102" i="2"/>
  <c r="P101" i="2" s="1"/>
  <c r="AU55" i="1" s="1"/>
  <c r="T248" i="4"/>
  <c r="BK102" i="2"/>
  <c r="BK101" i="2" s="1"/>
  <c r="J101" i="2" s="1"/>
  <c r="J30" i="2" s="1"/>
  <c r="AG55" i="1" s="1"/>
  <c r="BK248" i="4"/>
  <c r="J248" i="4"/>
  <c r="J65" i="4" s="1"/>
  <c r="R248" i="4"/>
  <c r="R95" i="4" s="1"/>
  <c r="T96" i="4"/>
  <c r="T95" i="4" s="1"/>
  <c r="T102" i="2"/>
  <c r="T101" i="2" s="1"/>
  <c r="J475" i="4"/>
  <c r="J74" i="4" s="1"/>
  <c r="BK82" i="3"/>
  <c r="BK81" i="3" s="1"/>
  <c r="J81" i="3" s="1"/>
  <c r="J30" i="3" s="1"/>
  <c r="AG56" i="1" s="1"/>
  <c r="J82" i="3"/>
  <c r="J60" i="3" s="1"/>
  <c r="J82" i="5"/>
  <c r="J60" i="5" s="1"/>
  <c r="J83" i="5"/>
  <c r="J61" i="5" s="1"/>
  <c r="J33" i="5"/>
  <c r="AV58" i="1" s="1"/>
  <c r="AT58" i="1" s="1"/>
  <c r="BB54" i="1"/>
  <c r="W31" i="1" s="1"/>
  <c r="BD54" i="1"/>
  <c r="W33" i="1" s="1"/>
  <c r="BC54" i="1"/>
  <c r="W32" i="1" s="1"/>
  <c r="J33" i="4"/>
  <c r="AV57" i="1" s="1"/>
  <c r="AT57" i="1" s="1"/>
  <c r="J30" i="5"/>
  <c r="AG58" i="1" s="1"/>
  <c r="F33" i="3"/>
  <c r="AZ56" i="1" s="1"/>
  <c r="J33" i="3"/>
  <c r="AV56" i="1" s="1"/>
  <c r="AT56" i="1" s="1"/>
  <c r="J33" i="2"/>
  <c r="AV55" i="1" s="1"/>
  <c r="AT55" i="1" s="1"/>
  <c r="F33" i="2"/>
  <c r="AZ55" i="1" s="1"/>
  <c r="F33" i="4"/>
  <c r="AZ57" i="1" s="1"/>
  <c r="BA54" i="1"/>
  <c r="W30" i="1" s="1"/>
  <c r="F33" i="5"/>
  <c r="AZ58" i="1" s="1"/>
  <c r="J102" i="2" l="1"/>
  <c r="J60" i="2" s="1"/>
  <c r="BK95" i="4"/>
  <c r="J95" i="4" s="1"/>
  <c r="J59" i="4" s="1"/>
  <c r="J39" i="5"/>
  <c r="AN56" i="1"/>
  <c r="J59" i="3"/>
  <c r="AN55" i="1"/>
  <c r="J59" i="2"/>
  <c r="J39" i="3"/>
  <c r="J39" i="2"/>
  <c r="AN58" i="1"/>
  <c r="AW54" i="1"/>
  <c r="AK30" i="1" s="1"/>
  <c r="AY54" i="1"/>
  <c r="AZ54" i="1"/>
  <c r="W29" i="1" s="1"/>
  <c r="AU54" i="1"/>
  <c r="AX54" i="1"/>
  <c r="J30" i="4" l="1"/>
  <c r="AG57" i="1" s="1"/>
  <c r="AN57" i="1" s="1"/>
  <c r="AV54" i="1"/>
  <c r="AK29" i="1" s="1"/>
  <c r="J39" i="4" l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<sst xmlns="http://schemas.openxmlformats.org/spreadsheetml/2006/main" count="9598" uniqueCount="1294">
  <si>
    <t>Export Komplet</t>
  </si>
  <si>
    <t>VZ</t>
  </si>
  <si>
    <t>2.0</t>
  </si>
  <si>
    <t/>
  </si>
  <si>
    <t>False</t>
  </si>
  <si>
    <t>{f84fb2da-537b-4883-b3f3-c6cb1646f701}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</si>
  <si>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</si>
  <si>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</si>
  <si>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</si>
  <si>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</si>
  <si>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</si>
  <si>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</si>
  <si>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</si>
  <si>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</si>
  <si>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04</t>
  </si>
  <si>
    <t>Stavba:</t>
  </si>
  <si>
    <t>Modernizace učeben ZŠ Slezská Ostrava II (PD, AD, IČ)</t>
  </si>
  <si>
    <t>KSO:</t>
  </si>
  <si>
    <t>CC-CZ:</t>
  </si>
  <si>
    <t>Místo:</t>
  </si>
  <si>
    <t>Slezská Ostrava</t>
  </si>
  <si>
    <t>Datum:</t>
  </si>
  <si>
    <t>30. 6. 2022</t>
  </si>
  <si>
    <t>Zadavatel:</t>
  </si>
  <si>
    <t>IČ:</t>
  </si>
  <si>
    <t>Městský obvod Slezská Ostrava</t>
  </si>
  <si>
    <t>DIČ:</t>
  </si>
  <si>
    <t>Zhotovitel:</t>
  </si>
  <si>
    <t xml:space="preserve"> </t>
  </si>
  <si>
    <t>Projektant:</t>
  </si>
  <si>
    <t>Kapego projekt s.r.o.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</si>
  <si>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</si>
  <si>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</si>
  <si>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</si>
  <si>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</si>
  <si>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</si>
  <si>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</si>
  <si>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</si>
  <si>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</si>
  <si>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</si>
  <si>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</si>
  <si>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</si>
  <si>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</si>
  <si>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</si>
  <si>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</si>
  <si>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</si>
  <si>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</si>
  <si>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</si>
  <si>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</si>
  <si>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</si>
  <si>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</si>
  <si>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</si>
  <si>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</si>
  <si>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</si>
  <si>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</si>
  <si>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</si>
  <si>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</si>
  <si>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</si>
  <si>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</si>
  <si>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</si>
  <si>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</si>
  <si>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</si>
  <si>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</si>
  <si>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</si>
  <si>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</si>
  <si>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</si>
  <si>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</si>
  <si>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</si>
  <si>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</si>
  <si>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</si>
  <si>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</si>
  <si>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</si>
  <si>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</si>
  <si>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</si>
  <si>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</si>
  <si>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ZŠ Bohumínská - Cvičná kuchyňka - stavební část</t>
  </si>
  <si>
    <t>STA</t>
  </si>
  <si>
    <t>1</t>
  </si>
  <si>
    <t>{0515f95a-f97e-49f8-98d8-18c76b408d0c}</t>
  </si>
  <si>
    <t>2</t>
  </si>
  <si>
    <t>22</t>
  </si>
  <si>
    <t>ZŠ Bohumínská - Cvičná kuchyňka - interiér</t>
  </si>
  <si>
    <t>{29e58855-2323-4125-b2ad-e8e8f720ff84}</t>
  </si>
  <si>
    <t>23</t>
  </si>
  <si>
    <t>ZŠ Bohumínská - Školní poradenské pracoviště - stavební část</t>
  </si>
  <si>
    <t>{15de417a-d4b8-4260-a99f-7a7b3a8fd0d0}</t>
  </si>
  <si>
    <t>24</t>
  </si>
  <si>
    <t>ZŠ Bohumínská - Školní poradenské pracoviště - interiér</t>
  </si>
  <si>
    <t>{670d4feb-6b2c-4d2f-ab8e-5bd881ad0970}</t>
  </si>
  <si>
    <t>KRYCÍ LIST SOUPISU PRACÍ</t>
  </si>
  <si>
    <t>Objekt:</t>
  </si>
  <si>
    <t>21 - ZŠ Bohumínská - Cvičná kuchyňka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</si>
  <si>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</si>
  <si>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</si>
  <si>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</si>
  <si>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</si>
  <si>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</si>
  <si>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</si>
  <si>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</si>
  <si>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</si>
  <si>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</si>
  <si>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</si>
  <si>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</si>
  <si>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</si>
  <si>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</si>
  <si>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</si>
  <si>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</si>
  <si>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</si>
  <si>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</si>
  <si>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</si>
  <si>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</si>
  <si>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</si>
  <si>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</si>
  <si>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</si>
  <si>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</si>
  <si>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</si>
  <si>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</si>
  <si>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</si>
  <si>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</si>
  <si>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</si>
  <si>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</si>
  <si>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</si>
  <si>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</si>
  <si>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</si>
  <si>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</si>
  <si>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</si>
  <si>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</si>
  <si>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</si>
  <si>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</si>
  <si>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</si>
  <si>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</si>
  <si>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</si>
  <si>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</si>
  <si>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</si>
  <si>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</si>
  <si>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</si>
  <si>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132212111</t>
  </si>
  <si>
    <t>Hloubení rýh š do 800 mm v soudržných horninách třídy těžitelnosti I skupiny 3 ručně</t>
  </si>
  <si>
    <t>m3</t>
  </si>
  <si>
    <t>CS ÚRS 2021 02</t>
  </si>
  <si>
    <t>4</t>
  </si>
  <si>
    <t>-1027799724</t>
  </si>
  <si>
    <t>PP</t>
  </si>
  <si>
    <t>Hloubení rýh šířky do 800 mm ručně zapažených i nezapažených, s urovnáním dna do předepsaného profilu a spádu v hornině třídy těžitelnosti I skupiny 3 soudržných</t>
  </si>
  <si>
    <t>Online PSC</t>
  </si>
  <si>
    <t>https://podminky.urs.cz/item/CS_URS_2021_02/132212111</t>
  </si>
  <si>
    <t>VV</t>
  </si>
  <si>
    <t>výkop pro izolaci obvodové stěny</t>
  </si>
  <si>
    <t>(15,6+10)*0,8*1,2</t>
  </si>
  <si>
    <t>139751101</t>
  </si>
  <si>
    <t>Vykopávky v uzavřených prostorech v hornině třídy těžitelnosti I skupiny 1 až 3 ručně</t>
  </si>
  <si>
    <t>-1163048374</t>
  </si>
  <si>
    <t>Vykopávka v uzavřených prostorech ručně v hornině třídy těžitelnosti I skupiny 1 až 3</t>
  </si>
  <si>
    <t>https://podminky.urs.cz/item/CS_URS_2021_02/139751101</t>
  </si>
  <si>
    <t>vnitř. kanalizace</t>
  </si>
  <si>
    <t>14,4</t>
  </si>
  <si>
    <t>3</t>
  </si>
  <si>
    <t>151101201</t>
  </si>
  <si>
    <t>Zřízení příložného pažení stěn výkopu hl do 4 m</t>
  </si>
  <si>
    <t>m2</t>
  </si>
  <si>
    <t>-2454987</t>
  </si>
  <si>
    <t>Zřízení pažení stěn výkopu bez rozepření nebo vzepření příložné, hloubky do 4 m</t>
  </si>
  <si>
    <t>https://podminky.urs.cz/item/CS_URS_2021_02/151101201</t>
  </si>
  <si>
    <t>(15,6+10)*1,2</t>
  </si>
  <si>
    <t>151101211</t>
  </si>
  <si>
    <t>Odstranění příložného pažení stěn hl do 4 m</t>
  </si>
  <si>
    <t>626699431</t>
  </si>
  <si>
    <t>Odstranění pažení stěn výkopu bez rozepření nebo vzepření s uložením pažin na vzdálenost do 3 m od okraje výkopu příložné, hloubky do 4 m</t>
  </si>
  <si>
    <t>https://podminky.urs.cz/item/CS_URS_2021_02/151101211</t>
  </si>
  <si>
    <t>5</t>
  </si>
  <si>
    <t>151101301</t>
  </si>
  <si>
    <t>Zřízení rozepření stěn při pažení příložném hl do 4 m</t>
  </si>
  <si>
    <t>-1976124369</t>
  </si>
  <si>
    <t>Zřízení rozepření zapažených stěn výkopů s potřebným přepažováním při pažení příložném, hloubky do 4 m</t>
  </si>
  <si>
    <t>https://podminky.urs.cz/item/CS_URS_2021_02/151101301</t>
  </si>
  <si>
    <t>6</t>
  </si>
  <si>
    <t>151101311</t>
  </si>
  <si>
    <t>Odstranění rozepření stěn při pažení příložném hl do 4 m</t>
  </si>
  <si>
    <t>1226358932</t>
  </si>
  <si>
    <t>Odstranění rozepření stěn výkopů s uložením materiálu na vzdálenost do 3 m od okraje výkopu pažení příložného, hloubky do 4 m</t>
  </si>
  <si>
    <t>https://podminky.urs.cz/item/CS_URS_2021_02/151101311</t>
  </si>
  <si>
    <t>7</t>
  </si>
  <si>
    <t>162751117</t>
  </si>
  <si>
    <t>Vodorovné přemístění přes 9 000 do 10000 m výkopku/sypaniny z horniny třídy těžitelnosti I skupiny 1 až 3</t>
  </si>
  <si>
    <t>1017674518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</si>
  <si>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</si>
  <si>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</si>
  <si>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14,4-2,7-5,4</t>
  </si>
  <si>
    <t>8</t>
  </si>
  <si>
    <t>162751119</t>
  </si>
  <si>
    <t>Příplatek k vodorovnému přemístění výkopku/sypaniny z horniny třídy těžitelnosti I skupiny 1 až 3 ZKD 1000 m přes 10000 m</t>
  </si>
  <si>
    <t>393672330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</si>
  <si>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</si>
  <si>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</si>
  <si>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6,3*5 'Přepočtené koeficientem množství</t>
  </si>
  <si>
    <t>9</t>
  </si>
  <si>
    <t>171201231</t>
  </si>
  <si>
    <t>Poplatek za uložení zeminy a kamení na recyklační skládce (skládkovné) kód odpadu 17 05 04</t>
  </si>
  <si>
    <t>t</t>
  </si>
  <si>
    <t>-1421494387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</si>
  <si>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</si>
  <si>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</si>
  <si>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6,3*1,8 'Přepočtené koeficientem množství</t>
  </si>
  <si>
    <t>10</t>
  </si>
  <si>
    <t>174111101</t>
  </si>
  <si>
    <t>Zásyp jam, šachet rýh nebo kolem objektů sypaninou se zhutněním ručně</t>
  </si>
  <si>
    <t>-1008465954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</si>
  <si>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</si>
  <si>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</si>
  <si>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11</t>
  </si>
  <si>
    <t>174111102</t>
  </si>
  <si>
    <t>Zásyp v uzavřených prostorech sypaninou se zhutněním ručně</t>
  </si>
  <si>
    <t>-304657302</t>
  </si>
  <si>
    <t>Zásyp sypaninou z jakékoliv horniny ručně s uložením výkopku ve vrstvách se zhutněním v uzavřených prostorách s urovnáním povrchu zásypu</t>
  </si>
  <si>
    <t>https://podminky.urs.cz/item/CS_URS_2021_02/174111102</t>
  </si>
  <si>
    <t>14,4-6,5</t>
  </si>
  <si>
    <t>12</t>
  </si>
  <si>
    <t>175111101</t>
  </si>
  <si>
    <t>Obsypání potrubí ručně sypaninou bez prohození, uloženou do 3 m</t>
  </si>
  <si>
    <t>-1008223759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</si>
  <si>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</si>
  <si>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</si>
  <si>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13*0,5</t>
  </si>
  <si>
    <t>13</t>
  </si>
  <si>
    <t>M</t>
  </si>
  <si>
    <t>58337344</t>
  </si>
  <si>
    <t>štěrkopísek frakce 0/32</t>
  </si>
  <si>
    <t>944144768</t>
  </si>
  <si>
    <t>6,5*2 'Přepočtené koeficientem množství</t>
  </si>
  <si>
    <t>Zakládání</t>
  </si>
  <si>
    <t>14</t>
  </si>
  <si>
    <t>211531111</t>
  </si>
  <si>
    <t>Výplň odvodňovacích žeber nebo trativodů kamenivem hrubým drceným frakce 16 až 63 mm</t>
  </si>
  <si>
    <t>-1427364339</t>
  </si>
  <si>
    <t>Výplň kamenivem do rýh odvodňovacích žeber nebo trativodů bez zhutnění, s úpravou povrchu výplně kamenivem hrubým drceným frakce 16 až 63 mm</t>
  </si>
  <si>
    <t>https://podminky.urs.cz/item/CS_URS_2021_02/211531111</t>
  </si>
  <si>
    <t>izolace spodní stavby</t>
  </si>
  <si>
    <t>25*0,3</t>
  </si>
  <si>
    <t>211971110</t>
  </si>
  <si>
    <t>Zřízení opláštění žeber nebo trativodů geotextilií v rýze nebo zářezu sklonu do 1:2</t>
  </si>
  <si>
    <t>1696140875</t>
  </si>
  <si>
    <t>Zřízení opláštění výplně z geotextilie odvodňovacích žeber nebo trativodů v rýze nebo zářezu se stěnami šikmými o sklonu do 1:2</t>
  </si>
  <si>
    <t>https://podminky.urs.cz/item/CS_URS_2021_02/211971110</t>
  </si>
  <si>
    <t>25*1</t>
  </si>
  <si>
    <t>16</t>
  </si>
  <si>
    <t>69311081</t>
  </si>
  <si>
    <t>geotextilie netkaná separační, ochranná, filtrační, drenážní PES 300g/m2</t>
  </si>
  <si>
    <t>-1766576911</t>
  </si>
  <si>
    <t>25*1,1845 'Přepočtené koeficientem množství</t>
  </si>
  <si>
    <t>17</t>
  </si>
  <si>
    <t>212532111</t>
  </si>
  <si>
    <t>Lože pro trativody z kameniva hrubého drceného</t>
  </si>
  <si>
    <t>163939710</t>
  </si>
  <si>
    <t>https://podminky.urs.cz/item/CS_URS_2021_02/212532111</t>
  </si>
  <si>
    <t>25*0,15</t>
  </si>
  <si>
    <t>18</t>
  </si>
  <si>
    <t>212755214</t>
  </si>
  <si>
    <t>Trativody z drenážních trubek plastových flexibilních D 100 mm bez lože</t>
  </si>
  <si>
    <t>m</t>
  </si>
  <si>
    <t>-2063295732</t>
  </si>
  <si>
    <t>Trativody bez lože z drenážních trubek plastových flexibilních D 100 mm</t>
  </si>
  <si>
    <t>https://podminky.urs.cz/item/CS_URS_2021_02/212755214</t>
  </si>
  <si>
    <t>Vodorovné konstrukce</t>
  </si>
  <si>
    <t>19</t>
  </si>
  <si>
    <t>451572111</t>
  </si>
  <si>
    <t>Lože pod potrubí otevřený výkop z kameniva drobného těženého</t>
  </si>
  <si>
    <t>-22257158</t>
  </si>
  <si>
    <t>Lože pod potrubí, stoky a drobné objekty v otevřeném výkopu z kameniva drobného těženého 0 až 4 mm</t>
  </si>
  <si>
    <t>https://podminky.urs.cz/item/CS_URS_2021_02/451572111</t>
  </si>
  <si>
    <t>2,7</t>
  </si>
  <si>
    <t>Úpravy povrchů, podlahy a osazování výplní</t>
  </si>
  <si>
    <t>20</t>
  </si>
  <si>
    <t>612311131</t>
  </si>
  <si>
    <t>Potažení vnitřních stěn vápenným štukem tloušťky do 3 mm</t>
  </si>
  <si>
    <t>-1352081522</t>
  </si>
  <si>
    <t>Potažení vnitřních ploch vápenným štukem tloušťky do 3 mm svislých konstrukcí stěn</t>
  </si>
  <si>
    <t>https://podminky.urs.cz/item/CS_URS_2021_02/612311131</t>
  </si>
  <si>
    <t>M101</t>
  </si>
  <si>
    <t>35,4*3,3</t>
  </si>
  <si>
    <t>M102</t>
  </si>
  <si>
    <t>18*3,3</t>
  </si>
  <si>
    <t>Součet</t>
  </si>
  <si>
    <t>612321121</t>
  </si>
  <si>
    <t>Vápenocementová omítka hladká jednovrstvá vnitřních stěn nanášená ručně</t>
  </si>
  <si>
    <t>753988140</t>
  </si>
  <si>
    <t>Omítka vápenocementová vnitřních ploch nanášená ručně jednovrstvá, tloušťky do 10 mm hladká svislých konstrukcí stěn</t>
  </si>
  <si>
    <t>https://podminky.urs.cz/item/CS_URS_2021_02/612321121</t>
  </si>
  <si>
    <t>vyrovnání po odsekaných obkladech</t>
  </si>
  <si>
    <t>1,5*1,6</t>
  </si>
  <si>
    <t>612325121</t>
  </si>
  <si>
    <t>Vápenocementová štuková omítka rýh ve stěnách š do 150 mm</t>
  </si>
  <si>
    <t>1843609020</t>
  </si>
  <si>
    <t>Vápenocementová omítka rýh štuková ve stěnách, šířky rýhy do 150 mm</t>
  </si>
  <si>
    <t>https://podminky.urs.cz/item/CS_URS_2021_02/612325121</t>
  </si>
  <si>
    <t>pro HT</t>
  </si>
  <si>
    <t>20*0,15</t>
  </si>
  <si>
    <t>pro PPR</t>
  </si>
  <si>
    <t>40*0,15</t>
  </si>
  <si>
    <t>612821012</t>
  </si>
  <si>
    <t>Vnitřní sanační štuková omítka pro vlhké a zasolené zdivo prováděná ručně</t>
  </si>
  <si>
    <t>2021704197</t>
  </si>
  <si>
    <t>Sanační omítka vnitřních ploch stěn pro vlhké a zasolené zdivo, prováděná ve dvou vrstvách, tl. jádrové omítky do 30 mm ručně štuková</t>
  </si>
  <si>
    <t>https://podminky.urs.cz/item/CS_URS_2021_02/612821012</t>
  </si>
  <si>
    <t>23,3*0,5</t>
  </si>
  <si>
    <t>612821031</t>
  </si>
  <si>
    <t>Vnitřní vyrovnávací sanační omítka prováděná ručně</t>
  </si>
  <si>
    <t>-212433677</t>
  </si>
  <si>
    <t>Sanační omítka vnitřních ploch stěn vyrovnávací vrstva, prováděná v tl. do 20 mm ručně</t>
  </si>
  <si>
    <t>https://podminky.urs.cz/item/CS_URS_2021_02/612821031</t>
  </si>
  <si>
    <t>25</t>
  </si>
  <si>
    <t>631312141</t>
  </si>
  <si>
    <t>Doplnění rýh v dosavadních mazaninách betonem prostým</t>
  </si>
  <si>
    <t>1340996691</t>
  </si>
  <si>
    <t>Doplnění dosavadních mazanin prostým betonem s dodáním hmot, bez potěru, plochy jednotlivě rýh v dosavadních mazaninách</t>
  </si>
  <si>
    <t>https://podminky.urs.cz/item/CS_URS_2021_02/631312141</t>
  </si>
  <si>
    <t>18*0,1</t>
  </si>
  <si>
    <t>26</t>
  </si>
  <si>
    <t>632451234</t>
  </si>
  <si>
    <t>Potěr cementový samonivelační litý C25 tl přes 45 do 50 mm</t>
  </si>
  <si>
    <t>1314187690</t>
  </si>
  <si>
    <t>Potěr cementový samonivelační litý tř. C 25, tl. přes 45 do 50 mm</t>
  </si>
  <si>
    <t>https://podminky.urs.cz/item/CS_URS_2021_02/632451234</t>
  </si>
  <si>
    <t>57,19</t>
  </si>
  <si>
    <t>16,89</t>
  </si>
  <si>
    <t>místnost přípojky kanalizace</t>
  </si>
  <si>
    <t>62</t>
  </si>
  <si>
    <t>chodba</t>
  </si>
  <si>
    <t>27</t>
  </si>
  <si>
    <t>632451292</t>
  </si>
  <si>
    <t>Příplatek k cementovému samonivelačnímu litému potěru C25 ZKD 5 mm tl přes 50 mm</t>
  </si>
  <si>
    <t>-518921933</t>
  </si>
  <si>
    <t>Potěr cementový samonivelační litý Příplatek k cenám za každých dalších i započatých 5 mm tloušťky přes 50 mm tř. C 25</t>
  </si>
  <si>
    <t>https://podminky.urs.cz/item/CS_URS_2021_02/632451292</t>
  </si>
  <si>
    <t>149,08*2 'Přepočtené koeficientem množství</t>
  </si>
  <si>
    <t>Ostatní konstrukce a práce, bourání</t>
  </si>
  <si>
    <t>28</t>
  </si>
  <si>
    <t>949101111</t>
  </si>
  <si>
    <t>Lešení pomocné pro objekty pozemních staveb s lešeňovou podlahou v do 1,9 m zatížení do 150 kg/m2</t>
  </si>
  <si>
    <t>1943388613</t>
  </si>
  <si>
    <t>Lešení pomocné pracovní pro objekty pozemních staveb pro zatížení do 150 kg/m2, o výšce lešeňové podlahy do 1,9 m</t>
  </si>
  <si>
    <t>https://podminky.urs.cz/item/CS_URS_2021_02/949101111</t>
  </si>
  <si>
    <t>29</t>
  </si>
  <si>
    <t>952901111</t>
  </si>
  <si>
    <t>Vyčištění budov bytové a občanské výstavby při výšce podlaží do 4 m</t>
  </si>
  <si>
    <t>832733686</t>
  </si>
  <si>
    <t>Vyčištění budov nebo objektů před předáním do užívání budov bytové nebo občanské výstavby, světlé výšky podlaží do 4 m</t>
  </si>
  <si>
    <t>https://podminky.urs.cz/item/CS_URS_2021_02/952901111</t>
  </si>
  <si>
    <t>30</t>
  </si>
  <si>
    <t>965042141</t>
  </si>
  <si>
    <t>Bourání podkladů pod dlažby nebo mazanin betonových nebo z litého asfaltu tl do 100 mm pl přes 4 m2</t>
  </si>
  <si>
    <t>-1206756729</t>
  </si>
  <si>
    <t>Bourání mazanin betonových nebo z litého asfaltu tl. do 100 mm, plochy přes 4 m2</t>
  </si>
  <si>
    <t>https://podminky.urs.cz/item/CS_URS_2021_02/965042141</t>
  </si>
  <si>
    <t>62*0,1</t>
  </si>
  <si>
    <t>13*0,1</t>
  </si>
  <si>
    <t>31</t>
  </si>
  <si>
    <t>965045113</t>
  </si>
  <si>
    <t>Bourání potěrů cementových nebo pískocementových tl do 50 mm pl přes 4 m2</t>
  </si>
  <si>
    <t>-1883040204</t>
  </si>
  <si>
    <t>Bourání potěrů tl. do 50 mm cementových nebo pískocementových, plochy přes 4 m2</t>
  </si>
  <si>
    <t>https://podminky.urs.cz/item/CS_URS_2021_02/965045113</t>
  </si>
  <si>
    <t>32</t>
  </si>
  <si>
    <t>965049111</t>
  </si>
  <si>
    <t>Příplatek k bourání betonových mazanin za bourání mazanin se svařovanou sítí tl do 100 mm</t>
  </si>
  <si>
    <t>-792491812</t>
  </si>
  <si>
    <t>Bourání mazanin Příplatek k cenám za bourání mazanin betonových se svařovanou sítí, tl. do 100 mm</t>
  </si>
  <si>
    <t>https://podminky.urs.cz/item/CS_URS_2021_02/965049111</t>
  </si>
  <si>
    <t>33</t>
  </si>
  <si>
    <t>974031132</t>
  </si>
  <si>
    <t>Vysekání rýh ve zdivu cihelném hl do 50 mm š do 70 mm</t>
  </si>
  <si>
    <t>-121514795</t>
  </si>
  <si>
    <t>Vysekání rýh ve zdivu cihelném na maltu vápennou nebo vápenocementovou do hl. 50 mm a šířky do 70 mm</t>
  </si>
  <si>
    <t>https://podminky.urs.cz/item/CS_URS_2021_02/974031132</t>
  </si>
  <si>
    <t>20+20</t>
  </si>
  <si>
    <t>34</t>
  </si>
  <si>
    <t>974031142</t>
  </si>
  <si>
    <t>Vysekání rýh ve zdivu cihelném hl do 70 mm š do 70 mm</t>
  </si>
  <si>
    <t>1917334088</t>
  </si>
  <si>
    <t>Vysekání rýh ve zdivu cihelném na maltu vápennou nebo vápenocementovou do hl. 70 mm a šířky do 70 mm</t>
  </si>
  <si>
    <t>https://podminky.urs.cz/item/CS_URS_2021_02/974031142</t>
  </si>
  <si>
    <t>35</t>
  </si>
  <si>
    <t>974042553</t>
  </si>
  <si>
    <t>Vysekání rýh v dlažbě betonové nebo jiné monolitické hl do 100 mm š do 100 mm</t>
  </si>
  <si>
    <t>-1159701110</t>
  </si>
  <si>
    <t>Vysekání rýh v betonové nebo jiné monolitické dlažbě s betonovým podkladem do hl. 100 mm a šířky do 100 mm</t>
  </si>
  <si>
    <t>https://podminky.urs.cz/item/CS_URS_2021_02/974042553</t>
  </si>
  <si>
    <t>36</t>
  </si>
  <si>
    <t>977312113</t>
  </si>
  <si>
    <t>Řezání stávajících betonových mazanin vyztužených hl do 150 mm</t>
  </si>
  <si>
    <t>-1100438973</t>
  </si>
  <si>
    <t>Řezání stávajících betonových mazanin s vyztužením hloubky přes 100 do 150 mm</t>
  </si>
  <si>
    <t>https://podminky.urs.cz/item/CS_URS_2021_02/977312113</t>
  </si>
  <si>
    <t>8+8</t>
  </si>
  <si>
    <t>37</t>
  </si>
  <si>
    <t>978015391</t>
  </si>
  <si>
    <t>Otlučení (osekání) vnější vápenné nebo vápenocementové omítky stupně členitosti 1 a 2 v rozsahu přes 80 do 100 %</t>
  </si>
  <si>
    <t>-298613762</t>
  </si>
  <si>
    <t>Otlučení vápenných nebo vápenocementových omítek vnějších ploch s vyškrabáním spar a s očištěním zdiva stupně členitosti 1 a 2, v rozsahu přes 80 do 100 %</t>
  </si>
  <si>
    <t>https://podminky.urs.cz/item/CS_URS_2021_02/978015391</t>
  </si>
  <si>
    <t>38</t>
  </si>
  <si>
    <t>978035127</t>
  </si>
  <si>
    <t>Odstranění tenkovrstvé omítky tl přes 2 mm odsekáním v rozsahu přes 50 do 100 %</t>
  </si>
  <si>
    <t>1199449783</t>
  </si>
  <si>
    <t>Odstranění tenkovrstvých omítek nebo štuku tloušťky přes 2 mm odsekáním, rozsahu přes 50 do 100%</t>
  </si>
  <si>
    <t>https://podminky.urs.cz/item/CS_URS_2021_02/978035127</t>
  </si>
  <si>
    <t>997</t>
  </si>
  <si>
    <t>Přesun sutě</t>
  </si>
  <si>
    <t>39</t>
  </si>
  <si>
    <t>997013211</t>
  </si>
  <si>
    <t>Vnitrostaveništní doprava suti a vybouraných hmot pro budovy v do 6 m ručně</t>
  </si>
  <si>
    <t>1516093794</t>
  </si>
  <si>
    <t>Vnitrostaveništní doprava suti a vybouraných hmot vodorovně do 50 m svisle ručně pro budovy a haly výšky do 6 m</t>
  </si>
  <si>
    <t>https://podminky.urs.cz/item/CS_URS_2021_02/997013211</t>
  </si>
  <si>
    <t>40</t>
  </si>
  <si>
    <t>997013501</t>
  </si>
  <si>
    <t>Odvoz suti a vybouraných hmot na skládku nebo meziskládku do 1 km se složením</t>
  </si>
  <si>
    <t>1997469398</t>
  </si>
  <si>
    <t>Odvoz suti a vybouraných hmot na skládku nebo meziskládku se složením, na vzdálenost do 1 km</t>
  </si>
  <si>
    <t>https://podminky.urs.cz/item/CS_URS_2021_02/997013501</t>
  </si>
  <si>
    <t>41</t>
  </si>
  <si>
    <t>997013509</t>
  </si>
  <si>
    <t>Příplatek k odvozu suti a vybouraných hmot na skládku ZKD 1 km přes 1 km</t>
  </si>
  <si>
    <t>-1574590108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</si>
  <si>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</si>
  <si>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</si>
  <si>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45,389*14 'Přepočtené koeficientem množství</t>
  </si>
  <si>
    <t>42</t>
  </si>
  <si>
    <t>997013869</t>
  </si>
  <si>
    <t>Poplatek za uložení stavebního odpadu na recyklační skládce (skládkovné) ze směsí betonu, cihel a keramických výrobků kód odpadu 17 01 07</t>
  </si>
  <si>
    <t>-1233463064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</si>
  <si>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</si>
  <si>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https://podminky.urs.cz/item/CS_URS_2021_02/997013869</t>
  </si>
  <si>
    <t>998</t>
  </si>
  <si>
    <t>Přesun hmot</t>
  </si>
  <si>
    <t>43</t>
  </si>
  <si>
    <t>998018001</t>
  </si>
  <si>
    <t>Přesun hmot ruční pro budovy v do 6 m</t>
  </si>
  <si>
    <t>85362883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</si>
  <si>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</si>
  <si>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</si>
  <si>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PSV</t>
  </si>
  <si>
    <t>Práce a dodávky PSV</t>
  </si>
  <si>
    <t>711</t>
  </si>
  <si>
    <t>Izolace proti vodě, vlhkosti a plynům</t>
  </si>
  <si>
    <t>44</t>
  </si>
  <si>
    <t>711111001</t>
  </si>
  <si>
    <t>Provedení izolace proti zemní vlhkosti vodorovné za studena nátěrem penetračním</t>
  </si>
  <si>
    <t>1691568193</t>
  </si>
  <si>
    <t>Provedení izolace proti zemní vlhkosti natěradly a tmely za studena na ploše vodorovné V nátěrem penetračním</t>
  </si>
  <si>
    <t>https://podminky.urs.cz/item/CS_URS_2021_02/711111001</t>
  </si>
  <si>
    <t>45</t>
  </si>
  <si>
    <t>11163150</t>
  </si>
  <si>
    <t>lak penetrační asfaltový</t>
  </si>
  <si>
    <t>-907183239</t>
  </si>
  <si>
    <t>75*0,00033 'Přepočtené koeficientem množství</t>
  </si>
  <si>
    <t>46</t>
  </si>
  <si>
    <t>711112001</t>
  </si>
  <si>
    <t>Provedení izolace proti zemní vlhkosti svislé za studena nátěrem penetračním</t>
  </si>
  <si>
    <t>1797146093</t>
  </si>
  <si>
    <t>Provedení izolace proti zemní vlhkosti natěradly a tmely za studena na ploše svislé S nátěrem penetračním</t>
  </si>
  <si>
    <t>https://podminky.urs.cz/item/CS_URS_2021_02/711112001</t>
  </si>
  <si>
    <t>25*1,2</t>
  </si>
  <si>
    <t>47</t>
  </si>
  <si>
    <t>-1188476236</t>
  </si>
  <si>
    <t>30*0,00034 'Přepočtené koeficientem množství</t>
  </si>
  <si>
    <t>48</t>
  </si>
  <si>
    <t>711131811</t>
  </si>
  <si>
    <t>Odstranění izolace proti zemní vlhkosti vodorovné</t>
  </si>
  <si>
    <t>-394572794</t>
  </si>
  <si>
    <t>Odstranění izolace proti zemní vlhkosti na ploše vodorovné V</t>
  </si>
  <si>
    <t>https://podminky.urs.cz/item/CS_URS_2021_02/711131811</t>
  </si>
  <si>
    <t>49</t>
  </si>
  <si>
    <t>711141559</t>
  </si>
  <si>
    <t>Provedení izolace proti zemní vlhkosti pásy přitavením vodorovné NAIP</t>
  </si>
  <si>
    <t>1269061519</t>
  </si>
  <si>
    <t>Provedení izolace proti zemní vlhkosti pásy přitavením NAIP na ploše vodorovné V</t>
  </si>
  <si>
    <t>https://podminky.urs.cz/item/CS_URS_2021_02/711141559</t>
  </si>
  <si>
    <t>50</t>
  </si>
  <si>
    <t>62853006</t>
  </si>
  <si>
    <t>pás asfaltový natavitelný modifikovaný SBS tl 4,2mm s vložkou ze skleněné tkaniny a hrubozrnným břidličným posypem na horním povrchu</t>
  </si>
  <si>
    <t>5768035</t>
  </si>
  <si>
    <t>75*1,1655 'Přepočtené koeficientem množství</t>
  </si>
  <si>
    <t>51</t>
  </si>
  <si>
    <t>711142559</t>
  </si>
  <si>
    <t>Provedení izolace proti zemní vlhkosti pásy přitavením svislé NAIP</t>
  </si>
  <si>
    <t>794352714</t>
  </si>
  <si>
    <t>Provedení izolace proti zemní vlhkosti pásy přitavením NAIP na ploše svislé S</t>
  </si>
  <si>
    <t>https://podminky.urs.cz/item/CS_URS_2021_02/711142559</t>
  </si>
  <si>
    <t>52</t>
  </si>
  <si>
    <t>62853003</t>
  </si>
  <si>
    <t>pás asfaltový natavitelný modifikovaný SBS tl 3,5mm s vložkou ze skleněné tkaniny a spalitelnou PE fólií nebo jemnozrnným minerálním posypem na horním povrchu</t>
  </si>
  <si>
    <t>480726251</t>
  </si>
  <si>
    <t>30*1,221 'Přepočtené koeficientem množství</t>
  </si>
  <si>
    <t>53</t>
  </si>
  <si>
    <t>-1334011857</t>
  </si>
  <si>
    <t>54</t>
  </si>
  <si>
    <t>62855001</t>
  </si>
  <si>
    <t>pás asfaltový natavitelný modifikovaný SBS tl 4,0mm s vložkou z polyesterové rohože a spalitelnou PE fólií nebo jemnozrnným minerálním posypem na horním povrchu</t>
  </si>
  <si>
    <t>1706751912</t>
  </si>
  <si>
    <t>55</t>
  </si>
  <si>
    <t>711161273</t>
  </si>
  <si>
    <t>Provedení izolace proti zemní vlhkosti svislé z nopové fólie</t>
  </si>
  <si>
    <t>-1200107497</t>
  </si>
  <si>
    <t>Provedení izolace proti zemní vlhkosti nopovou fólií na ploše svislé S z nopové fólie</t>
  </si>
  <si>
    <t>https://podminky.urs.cz/item/CS_URS_2021_02/711161273</t>
  </si>
  <si>
    <t>25*1,5</t>
  </si>
  <si>
    <t>56</t>
  </si>
  <si>
    <t>28323006</t>
  </si>
  <si>
    <t>fólie profilovaná (nopová) drenážní HDPE s nakašírovanou filtrační textilií s výškou nopů 8mm</t>
  </si>
  <si>
    <t>-2079861154</t>
  </si>
  <si>
    <t>37,5*1,221 'Přepočtené koeficientem množství</t>
  </si>
  <si>
    <t>57</t>
  </si>
  <si>
    <t>711491272</t>
  </si>
  <si>
    <t>Provedení doplňků izolace proti vodě na ploše svislé z textilií vrstva ochranná</t>
  </si>
  <si>
    <t>2119955218</t>
  </si>
  <si>
    <t>Provedení doplňků izolace proti vodě textilií na ploše svislé S vrstva ochranná</t>
  </si>
  <si>
    <t>https://podminky.urs.cz/item/CS_URS_2021_02/711491272</t>
  </si>
  <si>
    <t>25*2</t>
  </si>
  <si>
    <t>58</t>
  </si>
  <si>
    <t>69311172</t>
  </si>
  <si>
    <t>geotextilie PP s ÚV stabilizací 300g/m2</t>
  </si>
  <si>
    <t>507389493</t>
  </si>
  <si>
    <t>50*1,05 'Přepočtené koeficientem množství</t>
  </si>
  <si>
    <t>59</t>
  </si>
  <si>
    <t>998711101</t>
  </si>
  <si>
    <t>Přesun hmot tonážní pro izolace proti vodě, vlhkosti a plynům v objektech v do 6 m</t>
  </si>
  <si>
    <t>-325154660</t>
  </si>
  <si>
    <t>Přesun hmot pro izolace proti vodě, vlhkosti a plynům stanovený z hmotnosti přesunovaného materiálu vodorovná dopravní vzdálenost do 50 m v objektech výšky do 6 m</t>
  </si>
  <si>
    <t>https://podminky.urs.cz/item/CS_URS_2021_02/998711101</t>
  </si>
  <si>
    <t>713</t>
  </si>
  <si>
    <t>Izolace tepelné</t>
  </si>
  <si>
    <t>60</t>
  </si>
  <si>
    <t>713131141</t>
  </si>
  <si>
    <t>Montáž izolace tepelné stěn a základů lepením celoplošně rohoží, pásů, dílců, desek</t>
  </si>
  <si>
    <t>-1518409945</t>
  </si>
  <si>
    <t>Montáž tepelné izolace stěn rohožemi, pásy, deskami, dílci, bloky (izolační materiál ve specifikaci) lepením celoplošně</t>
  </si>
  <si>
    <t>https://podminky.urs.cz/item/CS_URS_2021_02/713131141</t>
  </si>
  <si>
    <t>61</t>
  </si>
  <si>
    <t>28376013</t>
  </si>
  <si>
    <t>deska perimetrická fasádní soklová 150kPa λ=0,035 tl 50mm</t>
  </si>
  <si>
    <t>1435308027</t>
  </si>
  <si>
    <t>30*1,05 'Přepočtené koeficientem množství</t>
  </si>
  <si>
    <t>998713101</t>
  </si>
  <si>
    <t>Přesun hmot tonážní pro izolace tepelné v objektech v do 6 m</t>
  </si>
  <si>
    <t>1370569649</t>
  </si>
  <si>
    <t>Přesun hmot pro izolace tepelné stanovený z hmotnosti přesunovaného materiálu vodorovná dopravní vzdálenost do 50 m v objektech výšky do 6 m</t>
  </si>
  <si>
    <t>https://podminky.urs.cz/item/CS_URS_2021_02/998713101</t>
  </si>
  <si>
    <t>721</t>
  </si>
  <si>
    <t>Zdravotechnika - vnitřní kanalizace</t>
  </si>
  <si>
    <t>63</t>
  </si>
  <si>
    <t>721171913</t>
  </si>
  <si>
    <t>Potrubí z PP propojení potrubí DN 50</t>
  </si>
  <si>
    <t>kus</t>
  </si>
  <si>
    <t>1327257869</t>
  </si>
  <si>
    <t>Opravy odpadního potrubí plastového propojení dosavadního potrubí DN 50</t>
  </si>
  <si>
    <t>https://podminky.urs.cz/item/CS_URS_2021_02/721171913</t>
  </si>
  <si>
    <t>64</t>
  </si>
  <si>
    <t>721173403</t>
  </si>
  <si>
    <t>Potrubí kanalizační z PVC SN 4 svodné DN 160</t>
  </si>
  <si>
    <t>-224213252</t>
  </si>
  <si>
    <t>Potrubí z trub PVC SN4 svodné (ležaté) DN 160</t>
  </si>
  <si>
    <t>https://podminky.urs.cz/item/CS_URS_2021_02/721173403</t>
  </si>
  <si>
    <t>65</t>
  </si>
  <si>
    <t>721174042</t>
  </si>
  <si>
    <t>Potrubí kanalizační z PP připojovací DN 40</t>
  </si>
  <si>
    <t>1975522224</t>
  </si>
  <si>
    <t>Potrubí z trub polypropylenových připojovací DN 40</t>
  </si>
  <si>
    <t>https://podminky.urs.cz/item/CS_URS_2021_02/721174042</t>
  </si>
  <si>
    <t>66</t>
  </si>
  <si>
    <t>721174043</t>
  </si>
  <si>
    <t>Potrubí kanalizační z PP připojovací DN 50</t>
  </si>
  <si>
    <t>-1092701406</t>
  </si>
  <si>
    <t>Potrubí z trub polypropylenových připojovací DN 50</t>
  </si>
  <si>
    <t>https://podminky.urs.cz/item/CS_URS_2021_02/721174043</t>
  </si>
  <si>
    <t>67</t>
  </si>
  <si>
    <t>721226511</t>
  </si>
  <si>
    <t>Zápachová uzávěrka podomítková pro pračku a myčku DN 40</t>
  </si>
  <si>
    <t>-953704396</t>
  </si>
  <si>
    <t>Zápachové uzávěrky podomítkové (Pe) s krycí deskou pro pračku a myčku DN 40</t>
  </si>
  <si>
    <t>https://podminky.urs.cz/item/CS_URS_2021_02/721226511</t>
  </si>
  <si>
    <t>68</t>
  </si>
  <si>
    <t>721290111</t>
  </si>
  <si>
    <t>Zkouška těsnosti potrubí kanalizace vodou DN do 125</t>
  </si>
  <si>
    <t>1931023500</t>
  </si>
  <si>
    <t>Zkouška těsnosti kanalizace v objektech vodou do DN 125</t>
  </si>
  <si>
    <t>https://podminky.urs.cz/item/CS_URS_2021_02/721290111</t>
  </si>
  <si>
    <t>69</t>
  </si>
  <si>
    <t>998721101</t>
  </si>
  <si>
    <t>Přesun hmot tonážní pro vnitřní kanalizace v objektech v do 6 m</t>
  </si>
  <si>
    <t>-477052591</t>
  </si>
  <si>
    <t>Přesun hmot pro vnitřní kanalizace stanovený z hmotnosti přesunovaného materiálu vodorovná dopravní vzdálenost do 50 m v objektech výšky do 6 m</t>
  </si>
  <si>
    <t>https://podminky.urs.cz/item/CS_URS_2021_02/998721101</t>
  </si>
  <si>
    <t>722</t>
  </si>
  <si>
    <t>Zdravotechnika - vnitřní vodovod</t>
  </si>
  <si>
    <t>70</t>
  </si>
  <si>
    <t>722131912</t>
  </si>
  <si>
    <t>Potrubí pozinkované závitové vsazení odbočky do potrubí DN 20</t>
  </si>
  <si>
    <t>soubor</t>
  </si>
  <si>
    <t>1557484242</t>
  </si>
  <si>
    <t>Opravy vodovodního potrubí z ocelových trubek pozinkovaných závitových vsazení odbočky do potrubí DN 20</t>
  </si>
  <si>
    <t>https://podminky.urs.cz/item/CS_URS_2021_02/722131912</t>
  </si>
  <si>
    <t>71</t>
  </si>
  <si>
    <t>722174001</t>
  </si>
  <si>
    <t>Potrubí vodovodní plastové PPR svar polyfúze PN 16 D 16x2,2 mm</t>
  </si>
  <si>
    <t>-764691711</t>
  </si>
  <si>
    <t>Potrubí z plastových trubek z polypropylenu PPR svařovaných polyfúzně PN 16 (SDR 7,4) D 16 x 2,2</t>
  </si>
  <si>
    <t>https://podminky.urs.cz/item/CS_URS_2021_02/722174001</t>
  </si>
  <si>
    <t>72</t>
  </si>
  <si>
    <t>722174002</t>
  </si>
  <si>
    <t>Potrubí vodovodní plastové PPR svar polyfúze PN 16 D 20x2,8 mm</t>
  </si>
  <si>
    <t>-1661942974</t>
  </si>
  <si>
    <t>Potrubí z plastových trubek z polypropylenu PPR svařovaných polyfúzně PN 16 (SDR 7,4) D 20 x 2,8</t>
  </si>
  <si>
    <t>https://podminky.urs.cz/item/CS_URS_2021_02/722174002</t>
  </si>
  <si>
    <t>73</t>
  </si>
  <si>
    <t>722181231</t>
  </si>
  <si>
    <t>Ochrana vodovodního potrubí přilepenými termoizolačními trubicemi z PE tl přes 9 do 13 mm DN do 22 mm</t>
  </si>
  <si>
    <t>-1249209358</t>
  </si>
  <si>
    <t>Ochrana potrubí termoizolačními trubicemi z pěnového polyetylenu PE přilepenými v příčných a podélných spojích, tloušťky izolace přes 9 do 13 mm, vnitřního průměru izolace DN do 22 mm</t>
  </si>
  <si>
    <t>https://podminky.urs.cz/item/CS_URS_2021_02/722181231</t>
  </si>
  <si>
    <t>74</t>
  </si>
  <si>
    <t>722290234</t>
  </si>
  <si>
    <t>Proplach a dezinfekce vodovodního potrubí DN do 80</t>
  </si>
  <si>
    <t>804321619</t>
  </si>
  <si>
    <t>Zkoušky, proplach a desinfekce vodovodního potrubí proplach a desinfekce vodovodního potrubí do DN 80</t>
  </si>
  <si>
    <t>https://podminky.urs.cz/item/CS_URS_2021_02/722290234</t>
  </si>
  <si>
    <t>75</t>
  </si>
  <si>
    <t>998722101</t>
  </si>
  <si>
    <t>Přesun hmot tonážní pro vnitřní vodovod v objektech v do 6 m</t>
  </si>
  <si>
    <t>88741253</t>
  </si>
  <si>
    <t>Přesun hmot pro vnitřní vodovod stanovený z hmotnosti přesunovaného materiálu vodorovná dopravní vzdálenost do 50 m v objektech výšky do 6 m</t>
  </si>
  <si>
    <t>https://podminky.urs.cz/item/CS_URS_2021_02/998722101</t>
  </si>
  <si>
    <t>725</t>
  </si>
  <si>
    <t>Zdravotechnika - zařizovací předměty</t>
  </si>
  <si>
    <t>76</t>
  </si>
  <si>
    <t>725211617</t>
  </si>
  <si>
    <t>Umyvadlo keramické bílé šířky 600 mm s krytem na sifon připevněné na stěnu šrouby</t>
  </si>
  <si>
    <t>1038104412</t>
  </si>
  <si>
    <t>Umyvadla keramická bílá bez výtokových armatur připevněná na stěnu šrouby s krytem na sifon (polosloupem), šířka umyvadla 600 mm</t>
  </si>
  <si>
    <t>https://podminky.urs.cz/item/CS_URS_2021_02/725211617</t>
  </si>
  <si>
    <t>77</t>
  </si>
  <si>
    <t>725311121</t>
  </si>
  <si>
    <t>Dřez jednoduchý nerezový se zápachovou uzávěrkou s odkapávací plochou 560x480 mm a miskou</t>
  </si>
  <si>
    <t>-1132774446</t>
  </si>
  <si>
    <t>Dřezy bez výtokových armatur jednoduché se zápachovou uzávěrkou nerezové s odkapávací plochou 560x480 mm a miskou</t>
  </si>
  <si>
    <t>https://podminky.urs.cz/item/CS_URS_2021_02/725311121</t>
  </si>
  <si>
    <t>78</t>
  </si>
  <si>
    <t>725819401</t>
  </si>
  <si>
    <t>Montáž ventilů rohových G 1/2" s připojovací trubičkou</t>
  </si>
  <si>
    <t>1908575318</t>
  </si>
  <si>
    <t>Ventily montáž ventilů ostatních typů rohových s připojovací trubičkou G 1/2"</t>
  </si>
  <si>
    <t>https://podminky.urs.cz/item/CS_URS_2021_02/725819401</t>
  </si>
  <si>
    <t>79</t>
  </si>
  <si>
    <t>55141001</t>
  </si>
  <si>
    <t>kohout kulový rohový mosazný R 1/2"x3/8"</t>
  </si>
  <si>
    <t>1136288876</t>
  </si>
  <si>
    <t>80</t>
  </si>
  <si>
    <t>IVR.15020250</t>
  </si>
  <si>
    <t>Sanitární flexi-ohebná hadice (9x13) - 3/8"Fx1/2"F; 50cm</t>
  </si>
  <si>
    <t>-2128400757</t>
  </si>
  <si>
    <t>81</t>
  </si>
  <si>
    <t>725821329</t>
  </si>
  <si>
    <t>Baterie dřezová stojánková páková s vytahovací sprškou</t>
  </si>
  <si>
    <t>-591529111</t>
  </si>
  <si>
    <t>Baterie dřezové stojánkové pákové s otáčivým ústím a délkou ramínka s vytahovací sprškou</t>
  </si>
  <si>
    <t>https://podminky.urs.cz/item/CS_URS_2021_02/725821329</t>
  </si>
  <si>
    <t>82</t>
  </si>
  <si>
    <t>725822611</t>
  </si>
  <si>
    <t>Baterie umyvadlová stojánková páková bez výpusti</t>
  </si>
  <si>
    <t>-196660826</t>
  </si>
  <si>
    <t>Baterie umyvadlové stojánkové pákové bez výpusti</t>
  </si>
  <si>
    <t>https://podminky.urs.cz/item/CS_URS_2021_02/725822611</t>
  </si>
  <si>
    <t>83</t>
  </si>
  <si>
    <t>998725101</t>
  </si>
  <si>
    <t>Přesun hmot tonážní pro zařizovací předměty v objektech v do 6 m</t>
  </si>
  <si>
    <t>798946756</t>
  </si>
  <si>
    <t>Přesun hmot pro zařizovací předměty stanovený z hmotnosti přesunovaného materiálu vodorovná dopravní vzdálenost do 50 m v objektech výšky do 6 m</t>
  </si>
  <si>
    <t>https://podminky.urs.cz/item/CS_URS_2021_02/998725101</t>
  </si>
  <si>
    <t>763</t>
  </si>
  <si>
    <t>Konstrukce suché výstavby</t>
  </si>
  <si>
    <t>84</t>
  </si>
  <si>
    <t>763113314</t>
  </si>
  <si>
    <t>SDK příčka instalační tl 205 - 700 mm zdvojený profil CW+UW 75 desky 2xA 12,5 s izolací EI 60 Rw do 54 dB</t>
  </si>
  <si>
    <t>-1388692912</t>
  </si>
  <si>
    <t>Příčka instalační ze sádrokartonových desek s nosnou konstrukcí ze zdvojených ocelových profilů UW, CW s mezerou, CW profily navzájem spojeny páskem sádry dvojitě opláštěná deskami standardními A tl. 2 x 12,5 mm s izolací, EI 60, Rw do 54 dB, příčka tl. 205 - 700 mm, profil 75</t>
  </si>
  <si>
    <t>https://podminky.urs.cz/item/CS_URS_2021_02/763113314</t>
  </si>
  <si>
    <t>umyvadlo pol.113</t>
  </si>
  <si>
    <t>1*2</t>
  </si>
  <si>
    <t>85</t>
  </si>
  <si>
    <t>763173111</t>
  </si>
  <si>
    <t>Montáž úchytu pro umyvadlo v SDK kci</t>
  </si>
  <si>
    <t>-1226829346</t>
  </si>
  <si>
    <t>Montáž nosičů zařizovacích předmětů pro konstrukce ze sádrokartonových desek úchytu pro umyvadlo</t>
  </si>
  <si>
    <t>https://podminky.urs.cz/item/CS_URS_2021_02/763173111</t>
  </si>
  <si>
    <t>86</t>
  </si>
  <si>
    <t>59030729</t>
  </si>
  <si>
    <t>konstrukce pro uchycení umyvadla s nástěnnými bateriemi osová rozteč CW profilů 450-625mm</t>
  </si>
  <si>
    <t>966152617</t>
  </si>
  <si>
    <t>87</t>
  </si>
  <si>
    <t>998763301</t>
  </si>
  <si>
    <t>Přesun hmot tonážní pro sádrokartonové konstrukce v objektech v do 6 m</t>
  </si>
  <si>
    <t>225283181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</si>
  <si>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</si>
  <si>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https://podminky.urs.cz/item/CS_URS_2021_02/998763301</t>
  </si>
  <si>
    <t>771</t>
  </si>
  <si>
    <t>Podlahy z dlaždic</t>
  </si>
  <si>
    <t>88</t>
  </si>
  <si>
    <t>771111011</t>
  </si>
  <si>
    <t>Vysátí podkladu před pokládkou dlažby</t>
  </si>
  <si>
    <t>1578913745</t>
  </si>
  <si>
    <t>Příprava podkladu před provedením dlažby vysátí podlah</t>
  </si>
  <si>
    <t>https://podminky.urs.cz/item/CS_URS_2021_02/771111011</t>
  </si>
  <si>
    <t>89</t>
  </si>
  <si>
    <t>771121011</t>
  </si>
  <si>
    <t>Nátěr penetrační na podlahu</t>
  </si>
  <si>
    <t>-670731837</t>
  </si>
  <si>
    <t>Příprava podkladu před provedením dlažby nátěr penetrační na podlahu</t>
  </si>
  <si>
    <t>https://podminky.urs.cz/item/CS_URS_2021_02/771121011</t>
  </si>
  <si>
    <t>90</t>
  </si>
  <si>
    <t>771151013</t>
  </si>
  <si>
    <t>Samonivelační stěrka podlah pevnosti 20 MPa tl přes 5 do 8 mm</t>
  </si>
  <si>
    <t>-994823132</t>
  </si>
  <si>
    <t>Příprava podkladu před provedením dlažby samonivelační stěrka min.pevnosti 20 MPa, tloušťky přes 5 do 8 mm</t>
  </si>
  <si>
    <t>https://podminky.urs.cz/item/CS_URS_2021_02/771151013</t>
  </si>
  <si>
    <t>91</t>
  </si>
  <si>
    <t>771571810</t>
  </si>
  <si>
    <t>Demontáž podlah z dlaždic keramických kladených do malty</t>
  </si>
  <si>
    <t>1386522166</t>
  </si>
  <si>
    <t>https://podminky.urs.cz/item/CS_URS_2021_02/771571810</t>
  </si>
  <si>
    <t>92</t>
  </si>
  <si>
    <t>771574253</t>
  </si>
  <si>
    <t>Montáž podlah keramických pro mechanické zatížení hladkých lepených flexibilním lepidlem přes 85 do 100 ks/m2</t>
  </si>
  <si>
    <t>571893513</t>
  </si>
  <si>
    <t>Montáž podlah z dlaždic keramických lepených flexibilním lepidlem maloformátových pro vysoké mechanické zatížení hladkých přes 85 do 100 ks/m2</t>
  </si>
  <si>
    <t>https://podminky.urs.cz/item/CS_URS_2021_02/771574253</t>
  </si>
  <si>
    <t>93</t>
  </si>
  <si>
    <t>59761427</t>
  </si>
  <si>
    <t>dlažba keramická slinutá hladká do interiéru i exteriéru pro vysoké mechanické namáhání přes 85 do 100ks/m2</t>
  </si>
  <si>
    <t>1765642285</t>
  </si>
  <si>
    <t>75*1,1 'Přepočtené koeficientem množství</t>
  </si>
  <si>
    <t>94</t>
  </si>
  <si>
    <t>771591116</t>
  </si>
  <si>
    <t>Podlahy spárování epoxidem</t>
  </si>
  <si>
    <t>1496664946</t>
  </si>
  <si>
    <t>Podlahy - dokončovací práce spárování epoxidem</t>
  </si>
  <si>
    <t>https://podminky.urs.cz/item/CS_URS_2021_02/771591116</t>
  </si>
  <si>
    <t>8+8+3,5</t>
  </si>
  <si>
    <t>95</t>
  </si>
  <si>
    <t>771592011</t>
  </si>
  <si>
    <t>Čištění vnitřních ploch podlah nebo schodišť po položení dlažby chemickými prostředky</t>
  </si>
  <si>
    <t>1731025520</t>
  </si>
  <si>
    <t>Čištění vnitřních ploch po položení dlažby podlah nebo schodišť chemickými prostředky</t>
  </si>
  <si>
    <t>https://podminky.urs.cz/item/CS_URS_2021_02/771592011</t>
  </si>
  <si>
    <t>776</t>
  </si>
  <si>
    <t>Podlahy povlakové</t>
  </si>
  <si>
    <t>96</t>
  </si>
  <si>
    <t>776232111</t>
  </si>
  <si>
    <t>Lepení lamel a čtverců z vinylu 2-složkovým lepidlem</t>
  </si>
  <si>
    <t>-1895008915</t>
  </si>
  <si>
    <t>Montáž podlahovin z vinylu lepením lamel nebo čtverců 2-složkovým lepidlem (do vlhkých prostor)</t>
  </si>
  <si>
    <t>https://podminky.urs.cz/item/CS_URS_2021_02/776232111</t>
  </si>
  <si>
    <t>97</t>
  </si>
  <si>
    <t>28411051</t>
  </si>
  <si>
    <t>dílce vinylové tl 2,5mm, nášlapná vrstva 0,55mm, úprava PUR, třída zátěže 23/33/42, otlak 0,05mm, R10, třída otěru T, hořlavost Bfl S1, bez ftalátů</t>
  </si>
  <si>
    <t>523934827</t>
  </si>
  <si>
    <t>74,08*1,1 'Přepočtené koeficientem množství</t>
  </si>
  <si>
    <t>98</t>
  </si>
  <si>
    <t>776411112</t>
  </si>
  <si>
    <t>Montáž obvodových soklíků výšky do 100 mm</t>
  </si>
  <si>
    <t>1645320</t>
  </si>
  <si>
    <t>Montáž soklíků lepením obvodových, výšky přes 80 do 100 mm</t>
  </si>
  <si>
    <t>https://podminky.urs.cz/item/CS_URS_2021_02/776411112</t>
  </si>
  <si>
    <t>35,4</t>
  </si>
  <si>
    <t>99</t>
  </si>
  <si>
    <t>28411010</t>
  </si>
  <si>
    <t>lišta soklová PVC 20x100mm</t>
  </si>
  <si>
    <t>67121878</t>
  </si>
  <si>
    <t>53,4*1,02 'Přepočtené koeficientem množství</t>
  </si>
  <si>
    <t>100</t>
  </si>
  <si>
    <t>998776101</t>
  </si>
  <si>
    <t>Přesun hmot tonážní pro podlahy povlakové v objektech v do 6 m</t>
  </si>
  <si>
    <t>1986139326</t>
  </si>
  <si>
    <t>Přesun hmot pro podlahy povlakové stanovený z hmotnosti přesunovaného materiálu vodorovná dopravní vzdálenost do 50 m v objektech výšky do 6 m</t>
  </si>
  <si>
    <t>https://podminky.urs.cz/item/CS_URS_2021_02/998776101</t>
  </si>
  <si>
    <t>781</t>
  </si>
  <si>
    <t>Dokončovací práce - obklady</t>
  </si>
  <si>
    <t>101</t>
  </si>
  <si>
    <t>781121011</t>
  </si>
  <si>
    <t>Nátěr penetrační na stěnu</t>
  </si>
  <si>
    <t>2139070631</t>
  </si>
  <si>
    <t>Příprava podkladu před provedením obkladu nátěr penetrační na stěnu</t>
  </si>
  <si>
    <t>https://podminky.urs.cz/item/CS_URS_2021_02/781121011</t>
  </si>
  <si>
    <t>102</t>
  </si>
  <si>
    <t>781151031</t>
  </si>
  <si>
    <t>Celoplošné vyrovnání podkladu stěrkou tl 3 mm</t>
  </si>
  <si>
    <t>171453474</t>
  </si>
  <si>
    <t>Příprava podkladu před provedením obkladu celoplošné vyrovnání podkladu stěrkou, tloušťky 3 mm</t>
  </si>
  <si>
    <t>https://podminky.urs.cz/item/CS_URS_2021_02/781151031</t>
  </si>
  <si>
    <t>103</t>
  </si>
  <si>
    <t>781471810</t>
  </si>
  <si>
    <t>Demontáž obkladů z obkladaček keramických kladených do malty</t>
  </si>
  <si>
    <t>-1702988441</t>
  </si>
  <si>
    <t>Demontáž obkladů z dlaždic keramických kladených do malty</t>
  </si>
  <si>
    <t>https://podminky.urs.cz/item/CS_URS_2021_02/781471810</t>
  </si>
  <si>
    <t>104</t>
  </si>
  <si>
    <t>781474114</t>
  </si>
  <si>
    <t>Montáž obkladů vnitřních keramických hladkých přes 19 do 22 ks/m2 lepených flexibilním lepidlem</t>
  </si>
  <si>
    <t>27522319</t>
  </si>
  <si>
    <t>Montáž obkladů vnitřních stěn z dlaždic keramických lepených flexibilním lepidlem maloformátových hladkých přes 19 do 22 ks/m2</t>
  </si>
  <si>
    <t>https://podminky.urs.cz/item/CS_URS_2021_02/781474114</t>
  </si>
  <si>
    <t>obklad za linkami</t>
  </si>
  <si>
    <t>5,1*1</t>
  </si>
  <si>
    <t>7,1*2</t>
  </si>
  <si>
    <t>105</t>
  </si>
  <si>
    <t>59761040</t>
  </si>
  <si>
    <t>obklad keramický hladký přes 19 do 22ks/m2</t>
  </si>
  <si>
    <t>-558335602</t>
  </si>
  <si>
    <t>19,3*1,1 'Přepočtené koeficientem množství</t>
  </si>
  <si>
    <t>106</t>
  </si>
  <si>
    <t>781494511</t>
  </si>
  <si>
    <t>Plastové profily ukončovací lepené flexibilním lepidlem</t>
  </si>
  <si>
    <t>-976338012</t>
  </si>
  <si>
    <t>Obklad - dokončující práce profily ukončovací lepené flexibilním lepidlem ukončovací</t>
  </si>
  <si>
    <t>https://podminky.urs.cz/item/CS_URS_2021_02/781494511</t>
  </si>
  <si>
    <t>7,1+2</t>
  </si>
  <si>
    <t>107</t>
  </si>
  <si>
    <t>781495211</t>
  </si>
  <si>
    <t>Čištění vnitřních ploch stěn po provedení obkladu chemickými prostředky</t>
  </si>
  <si>
    <t>67859853</t>
  </si>
  <si>
    <t>Čištění vnitřních ploch po provedení obkladu stěn chemickými prostředky</t>
  </si>
  <si>
    <t>https://podminky.urs.cz/item/CS_URS_2021_02/781495211</t>
  </si>
  <si>
    <t>108</t>
  </si>
  <si>
    <t>998781101</t>
  </si>
  <si>
    <t>Přesun hmot tonážní pro obklady keramické v objektech v do 6 m</t>
  </si>
  <si>
    <t>1107198473</t>
  </si>
  <si>
    <t>Přesun hmot pro obklady keramické stanovený z hmotnosti přesunovaného materiálu vodorovná dopravní vzdálenost do 50 m v objektech výšky do 6 m</t>
  </si>
  <si>
    <t>https://podminky.urs.cz/item/CS_URS_2021_02/998781101</t>
  </si>
  <si>
    <t>784</t>
  </si>
  <si>
    <t>Dokončovací práce - malby a tapety</t>
  </si>
  <si>
    <t>109</t>
  </si>
  <si>
    <t>784121001</t>
  </si>
  <si>
    <t>Oškrabání malby v mísnostech v do 3,80 m</t>
  </si>
  <si>
    <t>-258911491</t>
  </si>
  <si>
    <t>Oškrabání malby v místnostech výšky do 3,80 m</t>
  </si>
  <si>
    <t>https://podminky.urs.cz/item/CS_URS_2021_02/784121001</t>
  </si>
  <si>
    <t>110</t>
  </si>
  <si>
    <t>784171101</t>
  </si>
  <si>
    <t>Zakrytí vnitřních podlah včetně pozdějšího odkrytí</t>
  </si>
  <si>
    <t>444840908</t>
  </si>
  <si>
    <t>Zakrytí nemalovaných ploch (materiál ve specifikaci) včetně pozdějšího odkrytí podlah</t>
  </si>
  <si>
    <t>https://podminky.urs.cz/item/CS_URS_2021_02/784171101</t>
  </si>
  <si>
    <t>111</t>
  </si>
  <si>
    <t>58124844</t>
  </si>
  <si>
    <t>fólie pro malířské potřeby zakrývací tl 25µ 4x5m</t>
  </si>
  <si>
    <t>662132318</t>
  </si>
  <si>
    <t>112</t>
  </si>
  <si>
    <t>784181111</t>
  </si>
  <si>
    <t>Základní silikátová jednonásobná bezbarvá penetrace podkladu v místnostech v do 3,80 m</t>
  </si>
  <si>
    <t>-1818963383</t>
  </si>
  <si>
    <t>Penetrace podkladu jednonásobná základní silikátová bezbarvá v místnostech výšky do 3,80 m</t>
  </si>
  <si>
    <t>https://podminky.urs.cz/item/CS_URS_2021_02/784181111</t>
  </si>
  <si>
    <t>113</t>
  </si>
  <si>
    <t>784211101</t>
  </si>
  <si>
    <t>Dvojnásobné bílé malby ze směsí za mokra výborně oděruvzdorných v místnostech v do 3,80 m</t>
  </si>
  <si>
    <t>-1900780035</t>
  </si>
  <si>
    <t>Malby z malířských směsí oděruvzdorných za mokra dvojnásobné, bílé za mokra oděruvzdorné výborně v místnostech výšky do 3,80 m</t>
  </si>
  <si>
    <t>https://podminky.urs.cz/item/CS_URS_2021_02/784211101</t>
  </si>
  <si>
    <t>Práce a dodávky M</t>
  </si>
  <si>
    <t>21-M</t>
  </si>
  <si>
    <t>Elektromontáže</t>
  </si>
  <si>
    <t>114</t>
  </si>
  <si>
    <t>M2101</t>
  </si>
  <si>
    <t>Elektroinstalace, viz samostatný rozpočet</t>
  </si>
  <si>
    <t>kpl</t>
  </si>
  <si>
    <t>-1630259337</t>
  </si>
  <si>
    <t>46-M</t>
  </si>
  <si>
    <t>Zemní práce při extr.mont.pracích</t>
  </si>
  <si>
    <t>115</t>
  </si>
  <si>
    <t>460941211</t>
  </si>
  <si>
    <t>Vyplnění a omítnutí rýh při elektroinstalacích ve stěnách hl do 3 cm a š do 3 cm</t>
  </si>
  <si>
    <t>843761251</t>
  </si>
  <si>
    <t>Vyplnění rýh vyplnění a omítnutí rýh ve stěnách hloubky do 3 cm a šířky do 3 cm</t>
  </si>
  <si>
    <t>https://podminky.urs.cz/item/CS_URS_2021_02/460941211</t>
  </si>
  <si>
    <t>116</t>
  </si>
  <si>
    <t>460941233</t>
  </si>
  <si>
    <t>Vyplnění a omítnutí rýh při elektroinstalacích ve stěnách hl přes 5 do 7 cm a š přes 10 do 15 cm</t>
  </si>
  <si>
    <t>-405358190</t>
  </si>
  <si>
    <t>Vyplnění rýh vyplnění a omítnutí rýh ve stěnách hloubky přes 5 do 7 cm a šířky přes 10 do 15 cm</t>
  </si>
  <si>
    <t>https://podminky.urs.cz/item/CS_URS_2021_02/460941233</t>
  </si>
  <si>
    <t>22 - ZŠ Bohumínská - Cvičná kuchyňka - interiér</t>
  </si>
  <si>
    <t xml:space="preserve">    48-M - Interiér nábytek, vybavení</t>
  </si>
  <si>
    <t>48-M</t>
  </si>
  <si>
    <t>Interiér nábytek, vybavení</t>
  </si>
  <si>
    <t>Sestava mycí centrum , podrobnější popis uveden v TZ D</t>
  </si>
  <si>
    <t>ks</t>
  </si>
  <si>
    <t>1878140317</t>
  </si>
  <si>
    <t>Sestava mycí centrum, podrobnější popis uveden v TZ D</t>
  </si>
  <si>
    <t>-973537639</t>
  </si>
  <si>
    <t>-292274809</t>
  </si>
  <si>
    <t>243269931</t>
  </si>
  <si>
    <t>-2073180402</t>
  </si>
  <si>
    <t>-326638146</t>
  </si>
  <si>
    <t>-1362864742</t>
  </si>
  <si>
    <t>131762009</t>
  </si>
  <si>
    <t>Vysoká skříňka, podrobnější popis uveden v TZ D</t>
  </si>
  <si>
    <t>1629143671</t>
  </si>
  <si>
    <t xml:space="preserve">Skříňka pod mikrovlnku </t>
  </si>
  <si>
    <t>1504016756</t>
  </si>
  <si>
    <t>Mikrovlná trouba</t>
  </si>
  <si>
    <t>1200315286</t>
  </si>
  <si>
    <t>Chladnička, podrobnější popis uveden v TZ D</t>
  </si>
  <si>
    <t>-599403036</t>
  </si>
  <si>
    <t>Kancelářské pracoviště, podrobnější popis uveden v TZ D</t>
  </si>
  <si>
    <t>1660794719</t>
  </si>
  <si>
    <t>Jídelní stůl, podrobnější popis uveden v TZ D</t>
  </si>
  <si>
    <t>1752596924</t>
  </si>
  <si>
    <t>Jídelní židle, podrobnější popis uveden v TZ D</t>
  </si>
  <si>
    <t>1225590936</t>
  </si>
  <si>
    <t>117</t>
  </si>
  <si>
    <t>Školní tabule, podrobnější popis uveden v TZ D</t>
  </si>
  <si>
    <t>913807443</t>
  </si>
  <si>
    <t>118</t>
  </si>
  <si>
    <t>Skladovací policové regály, podrobnější popis uveden v TZ D</t>
  </si>
  <si>
    <t>-1536287454</t>
  </si>
  <si>
    <t>119</t>
  </si>
  <si>
    <t>-2139471936</t>
  </si>
  <si>
    <t>23 - ZŠ Bohumínská - Školní poradenské pracoviště - stavební část</t>
  </si>
  <si>
    <t>-2121940461</t>
  </si>
  <si>
    <t>M108</t>
  </si>
  <si>
    <t>23*3,3</t>
  </si>
  <si>
    <t>M109</t>
  </si>
  <si>
    <t>8,1*3,3</t>
  </si>
  <si>
    <t>M110</t>
  </si>
  <si>
    <t>4,8*3,3</t>
  </si>
  <si>
    <t>M111</t>
  </si>
  <si>
    <t>16,5*3,3</t>
  </si>
  <si>
    <t>M112</t>
  </si>
  <si>
    <t>13,8*3,3</t>
  </si>
  <si>
    <t>M113</t>
  </si>
  <si>
    <t>14,4*3,3</t>
  </si>
  <si>
    <t>M114</t>
  </si>
  <si>
    <t>19,7*3,3</t>
  </si>
  <si>
    <t>-1388411765</t>
  </si>
  <si>
    <t>14,84</t>
  </si>
  <si>
    <t>3,29</t>
  </si>
  <si>
    <t>1,42</t>
  </si>
  <si>
    <t>16,58</t>
  </si>
  <si>
    <t>11,63</t>
  </si>
  <si>
    <t>12,53</t>
  </si>
  <si>
    <t>23,3</t>
  </si>
  <si>
    <t>919745808</t>
  </si>
  <si>
    <t>83,59*2 'Přepočtené koeficientem množství</t>
  </si>
  <si>
    <t>642942611</t>
  </si>
  <si>
    <t>Osazování zárubní nebo rámů dveřních kovových do 2,5 m2 na montážní pěnu</t>
  </si>
  <si>
    <t>700336184</t>
  </si>
  <si>
    <t>Osazování zárubní nebo rámů kovových dveřních lisovaných nebo z úhelníků bez dveřních křídel na montážní pěnu, plochy otvoru do 2,5 m2</t>
  </si>
  <si>
    <t>https://podminky.urs.cz/item/CS_URS_2021_02/642942611</t>
  </si>
  <si>
    <t>55331589</t>
  </si>
  <si>
    <t>zárubeň jednokřídlá ocelová pro sádrokartonové příčky tl stěny 75-100mm rozměru 700/1970, 2100mm</t>
  </si>
  <si>
    <t>-2033636105</t>
  </si>
  <si>
    <t>55331590</t>
  </si>
  <si>
    <t>zárubeň jednokřídlá ocelová pro sádrokartonové příčky tl stěny 75-100mm rozměru 800/1970, 2100mm</t>
  </si>
  <si>
    <t>1149465878</t>
  </si>
  <si>
    <t>84588637</t>
  </si>
  <si>
    <t>1098825545</t>
  </si>
  <si>
    <t>962031132</t>
  </si>
  <si>
    <t>Bourání příček z cihel pálených na MVC tl do 100 mm</t>
  </si>
  <si>
    <t>1973900729</t>
  </si>
  <si>
    <t>Bourání příček z cihel, tvárnic nebo příčkovek z cihel pálených, plných nebo dutých na maltu vápennou nebo vápenocementovou, tl. do 100 mm</t>
  </si>
  <si>
    <t>https://podminky.urs.cz/item/CS_URS_2021_02/962031132</t>
  </si>
  <si>
    <t>5,2*3,4</t>
  </si>
  <si>
    <t>-0,8*2</t>
  </si>
  <si>
    <t>-277985750</t>
  </si>
  <si>
    <t>968072455</t>
  </si>
  <si>
    <t>Vybourání kovových dveřních zárubní pl do 2 m2</t>
  </si>
  <si>
    <t>-1688912980</t>
  </si>
  <si>
    <t>Vybourání kovových rámů oken s křídly, dveřních zárubní, vrat, stěn, ostění nebo obkladů dveřních zárubní, plochy do 2 m2</t>
  </si>
  <si>
    <t>https://podminky.urs.cz/item/CS_URS_2021_02/968072455</t>
  </si>
  <si>
    <t>0,6*2</t>
  </si>
  <si>
    <t>0,8*2</t>
  </si>
  <si>
    <t>452684603</t>
  </si>
  <si>
    <t>-254785863</t>
  </si>
  <si>
    <t>1870856782</t>
  </si>
  <si>
    <t>-1317112207</t>
  </si>
  <si>
    <t>12,949*14 'Přepočtené koeficientem množství</t>
  </si>
  <si>
    <t>-1969061214</t>
  </si>
  <si>
    <t>999244941</t>
  </si>
  <si>
    <t>-216839304</t>
  </si>
  <si>
    <t>-1340876765</t>
  </si>
  <si>
    <t>780206591</t>
  </si>
  <si>
    <t>266665365</t>
  </si>
  <si>
    <t>1668847683</t>
  </si>
  <si>
    <t>1389179167</t>
  </si>
  <si>
    <t>-2003299422</t>
  </si>
  <si>
    <t>-856259409</t>
  </si>
  <si>
    <t>-1417784237</t>
  </si>
  <si>
    <t>-1050158752</t>
  </si>
  <si>
    <t>725210821</t>
  </si>
  <si>
    <t>Demontáž umyvadel bez výtokových armatur</t>
  </si>
  <si>
    <t>3174179</t>
  </si>
  <si>
    <t>Demontáž umyvadel bez výtokových armatur umyvadel</t>
  </si>
  <si>
    <t>https://podminky.urs.cz/item/CS_URS_2021_02/725210821</t>
  </si>
  <si>
    <t>-1454590469</t>
  </si>
  <si>
    <t>725220842</t>
  </si>
  <si>
    <t>Demontáž van ocelových volně stojících</t>
  </si>
  <si>
    <t>248829216</t>
  </si>
  <si>
    <t>https://podminky.urs.cz/item/CS_URS_2021_02/725220842</t>
  </si>
  <si>
    <t>725320822</t>
  </si>
  <si>
    <t>Demontáž dřez dvojitý vestavěný v kuchyňských sestavách bez výtokových armatur</t>
  </si>
  <si>
    <t>-846098702</t>
  </si>
  <si>
    <t>Demontáž dřezů dvojitých bez výtokových armatur vestavěných v kuchyňských sestavách</t>
  </si>
  <si>
    <t>https://podminky.urs.cz/item/CS_URS_2021_02/725320822</t>
  </si>
  <si>
    <t>-733064634</t>
  </si>
  <si>
    <t>-1378304322</t>
  </si>
  <si>
    <t>763111313</t>
  </si>
  <si>
    <t>SDK příčka tl 100 mm profil CW+UW 75 desky 1xA 12,5 bez izolace do EI 30</t>
  </si>
  <si>
    <t>1016238581</t>
  </si>
  <si>
    <t>Příčka ze sádrokartonových desek s nosnou konstrukcí z jednoduchých ocelových profilů UW, CW jednoduše opláštěná deskou standardní A tl. 12,5 mm, příčka tl. 100 mm, profil 75, bez izolace, EI do 30</t>
  </si>
  <si>
    <t>https://podminky.urs.cz/item/CS_URS_2021_02/763111313</t>
  </si>
  <si>
    <t>0,95*3,3</t>
  </si>
  <si>
    <t>2,9*3,3</t>
  </si>
  <si>
    <t>-0,7*2</t>
  </si>
  <si>
    <t>763111712</t>
  </si>
  <si>
    <t>SDK příčka kluzné napojení ke stropu</t>
  </si>
  <si>
    <t>1965992991</t>
  </si>
  <si>
    <t>Příčka ze sádrokartonových desek ostatní konstrukce a práce na příčkách ze sádrokartonových desek kluzné napojení příčky ke stropu</t>
  </si>
  <si>
    <t>https://podminky.urs.cz/item/CS_URS_2021_02/763111712</t>
  </si>
  <si>
    <t>0,95+2,9</t>
  </si>
  <si>
    <t>998763100</t>
  </si>
  <si>
    <t>Přesun hmot tonážní pro dřevostavby v objektech v do 6 m</t>
  </si>
  <si>
    <t>150690695</t>
  </si>
  <si>
    <t>Přesun hmot pro dřevostavby stanovený z hmotnosti přesunovaného materiálu vodorovná dopravní vzdálenost do 50 m v objektech výšky do 6 m</t>
  </si>
  <si>
    <t>https://podminky.urs.cz/item/CS_URS_2021_02/998763100</t>
  </si>
  <si>
    <t>776201812</t>
  </si>
  <si>
    <t>Demontáž lepených povlakových podlah s podložkou ručně</t>
  </si>
  <si>
    <t>51368227</t>
  </si>
  <si>
    <t>Demontáž povlakových podlahovin lepených ručně s podložkou</t>
  </si>
  <si>
    <t>https://podminky.urs.cz/item/CS_URS_2021_02/776201812</t>
  </si>
  <si>
    <t>14589475</t>
  </si>
  <si>
    <t>1748026505</t>
  </si>
  <si>
    <t>83,59*1,1 'Přepočtené koeficientem množství</t>
  </si>
  <si>
    <t>-666781903</t>
  </si>
  <si>
    <t>8,1</t>
  </si>
  <si>
    <t>4,8</t>
  </si>
  <si>
    <t>16,5</t>
  </si>
  <si>
    <t>13,8</t>
  </si>
  <si>
    <t>19,7</t>
  </si>
  <si>
    <t>-2045970438</t>
  </si>
  <si>
    <t>100,3*1,02 'Přepočtené koeficientem množství</t>
  </si>
  <si>
    <t>355561765</t>
  </si>
  <si>
    <t>-456340482</t>
  </si>
  <si>
    <t>-2016885351</t>
  </si>
  <si>
    <t>-667254424</t>
  </si>
  <si>
    <t>4*1,6</t>
  </si>
  <si>
    <t>3,4*2</t>
  </si>
  <si>
    <t>1769099269</t>
  </si>
  <si>
    <t>za umyvadly</t>
  </si>
  <si>
    <t>1,8*2</t>
  </si>
  <si>
    <t>-599735397</t>
  </si>
  <si>
    <t>3,6*1,1 'Přepočtené koeficientem množství</t>
  </si>
  <si>
    <t>1634386138</t>
  </si>
  <si>
    <t>1,8</t>
  </si>
  <si>
    <t>-1333034453</t>
  </si>
  <si>
    <t>-1454545959</t>
  </si>
  <si>
    <t>1607751041</t>
  </si>
  <si>
    <t>1650476424</t>
  </si>
  <si>
    <t>1555403132</t>
  </si>
  <si>
    <t>1849123770</t>
  </si>
  <si>
    <t>539033557</t>
  </si>
  <si>
    <t>1862863390</t>
  </si>
  <si>
    <t>-1093020081</t>
  </si>
  <si>
    <t>-1562576417</t>
  </si>
  <si>
    <t>24 - ZŠ Bohumínská - Školní poradenské pracoviště - interiér</t>
  </si>
  <si>
    <t>201</t>
  </si>
  <si>
    <t>646212566</t>
  </si>
  <si>
    <t>202</t>
  </si>
  <si>
    <t>Školní lavice a židle, podrobnější popis uveden v TZ D</t>
  </si>
  <si>
    <t>-1732043972</t>
  </si>
  <si>
    <t>203</t>
  </si>
  <si>
    <t>-1741194850</t>
  </si>
  <si>
    <t>204</t>
  </si>
  <si>
    <t>Kancelářský stůl, podrobnější popis uveden v TZ D</t>
  </si>
  <si>
    <t>1073860328</t>
  </si>
  <si>
    <t>205</t>
  </si>
  <si>
    <t>2089441104</t>
  </si>
  <si>
    <t>Kancelářská skříň s regály, podrobnější popis uveden v TZ D</t>
  </si>
  <si>
    <t>206</t>
  </si>
  <si>
    <t>-1054306585</t>
  </si>
  <si>
    <t>Kancelářská skříň s regály a uzavíratelnými dvířkami, podrobnější popis uveden v TZ D</t>
  </si>
  <si>
    <t>207</t>
  </si>
  <si>
    <t>Kancelářská nízká skříň s výsuvy, podrobnější popis uveden v TZ D</t>
  </si>
  <si>
    <t>-1831789565</t>
  </si>
  <si>
    <t>208</t>
  </si>
  <si>
    <t>2051384547</t>
  </si>
  <si>
    <t>209</t>
  </si>
  <si>
    <t>Vestavná skříň, podrobnější popis uveden v TZ D</t>
  </si>
  <si>
    <t>1101726348</t>
  </si>
  <si>
    <t>210</t>
  </si>
  <si>
    <t>Konferenční stůl, podrobnější popis uveden v TZ D</t>
  </si>
  <si>
    <t>126783651</t>
  </si>
  <si>
    <t>211</t>
  </si>
  <si>
    <t>Konferenční židle, podrobnější popis uveden v TZ D</t>
  </si>
  <si>
    <t>-1250130116</t>
  </si>
  <si>
    <t>212</t>
  </si>
  <si>
    <t>Nástěnný věšák, podrobnější popis uveden v TZ D</t>
  </si>
  <si>
    <t>1580566300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</si>
  <si>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</si>
  <si>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</si>
  <si>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</si>
  <si>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</si>
  <si>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</si>
  <si>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</si>
  <si>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</si>
  <si>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</si>
  <si>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</si>
  <si>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</si>
  <si>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</si>
  <si>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</si>
  <si>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</si>
  <si>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</si>
  <si>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</si>
  <si>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</si>
  <si>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</si>
  <si>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</si>
  <si>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</si>
  <si>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</si>
  <si>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</si>
  <si>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</si>
  <si>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</si>
  <si>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</si>
  <si>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</si>
  <si>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</si>
  <si>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</si>
  <si>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</si>
  <si>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</si>
  <si>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</si>
  <si>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</si>
  <si>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</si>
  <si>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</si>
  <si>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</si>
  <si>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</si>
  <si>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</si>
  <si>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</si>
  <si>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</si>
  <si>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</si>
  <si>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</si>
  <si>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</si>
  <si>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</si>
  <si>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</si>
  <si>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</si>
  <si>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</si>
  <si>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</si>
  <si>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</si>
  <si>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</si>
  <si>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</si>
  <si>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</si>
  <si>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</si>
  <si>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</si>
  <si>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</si>
  <si>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</si>
  <si>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</si>
  <si>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</si>
  <si>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</si>
  <si>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</si>
  <si>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</si>
  <si>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</si>
  <si>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</si>
  <si>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</si>
  <si>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</si>
  <si>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</si>
  <si>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</si>
  <si>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</si>
  <si>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</si>
  <si>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</si>
  <si>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</si>
  <si>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</si>
  <si>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</si>
  <si>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</si>
  <si>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</si>
  <si>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</si>
  <si>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</si>
  <si>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</si>
  <si>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</si>
  <si>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</si>
  <si>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</si>
  <si>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</si>
  <si>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</si>
  <si>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</si>
  <si>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</si>
  <si>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</si>
  <si>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</si>
  <si>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</si>
  <si>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</si>
  <si>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</si>
  <si>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</si>
  <si>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</si>
  <si>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</si>
  <si>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</si>
  <si>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</si>
  <si>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</si>
  <si>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</si>
  <si>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</si>
  <si>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</si>
  <si>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</si>
  <si>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</si>
  <si>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</si>
  <si>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</si>
  <si>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</si>
  <si>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</si>
  <si>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</si>
  <si>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</si>
  <si>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</si>
  <si>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</si>
  <si>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</si>
  <si>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</si>
  <si>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</si>
  <si>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</si>
  <si>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</si>
  <si>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</si>
  <si>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</si>
  <si>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</si>
  <si>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</si>
  <si>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</si>
  <si>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</si>
  <si>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</si>
  <si>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</si>
  <si>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</si>
  <si>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</si>
  <si>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</si>
  <si>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</si>
  <si>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</si>
  <si>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</si>
  <si>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</si>
  <si>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</si>
  <si>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</si>
  <si>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</si>
  <si>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</si>
  <si>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</si>
  <si>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</si>
  <si>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</si>
  <si>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</si>
  <si>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</si>
  <si>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</si>
  <si>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</si>
  <si>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</si>
  <si>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</si>
  <si>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</si>
  <si>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</si>
  <si>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</si>
  <si>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</si>
  <si>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</si>
  <si>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</si>
  <si>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</si>
  <si>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</si>
  <si>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</si>
  <si>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</si>
  <si>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</si>
  <si>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</si>
  <si>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</si>
  <si>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</si>
  <si>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</si>
  <si>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</si>
  <si>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</si>
  <si>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</si>
  <si>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</si>
  <si>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</si>
  <si>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</si>
  <si>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</si>
  <si>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</si>
  <si>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</si>
  <si>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</si>
  <si>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</si>
  <si>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</si>
  <si>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</si>
  <si>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</si>
  <si>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</si>
  <si>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</si>
  <si>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</si>
  <si>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</si>
  <si>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</si>
  <si>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</si>
  <si>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</si>
  <si>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</si>
  <si>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</si>
  <si>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</si>
  <si>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</si>
  <si>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</si>
  <si>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</si>
  <si>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</si>
  <si>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</si>
  <si>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</si>
  <si>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</si>
  <si>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Kancelářská skříň s regály</t>
  </si>
  <si>
    <t xml:space="preserve">Kancelářská skříň s regály a uzavíratelnými dvířkami, </t>
  </si>
  <si>
    <t>Indukční vařič vestavný, podrobnější popis uveden v TZ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</si>
</sst>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9" fillId="5" borderId="23" xfId="0" applyNumberFormat="1" applyFont="1" applyFill="1" applyBorder="1" applyAlignment="1" applyProtection="1">
      <alignment vertical="center"/>
      <protection locked="0"/>
    </xf>
    <xf numFmtId="4" fontId="35" fillId="5" borderId="23" xfId="0" applyNumberFormat="1" applyFont="1" applyFill="1" applyBorder="1" applyAlignment="1" applyProtection="1">
      <alignment vertical="center"/>
      <protection locked="0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left"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4" fillId="4" borderId="8" xfId="0" applyFont="1" applyFill="1" applyBorder="1" applyAlignment="1" applyProtection="1">
      <alignment horizontal="right" vertical="center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4" fontId="4" fillId="4" borderId="8" xfId="0" applyNumberFormat="1" applyFont="1" applyFill="1" applyBorder="1" applyAlignment="1" applyProtection="1">
      <alignment vertical="center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  <protection locked="0"/>
    </xf>
    <xf numFmtId="0" fontId="19" fillId="4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21" xfId="0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0" fillId="0" borderId="1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166" fontId="29" fillId="0" borderId="13" xfId="0" applyNumberFormat="1" applyFont="1" applyBorder="1" applyProtection="1">
      <protection locked="0"/>
    </xf>
    <xf numFmtId="166" fontId="29" fillId="0" borderId="1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Protection="1">
      <protection locked="0"/>
    </xf>
    <xf numFmtId="0" fontId="8" fillId="0" borderId="15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6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0" borderId="0" xfId="0" applyNumberFormat="1" applyFont="1" applyProtection="1">
      <protection locked="0"/>
    </xf>
    <xf numFmtId="0" fontId="20" fillId="0" borderId="15" xfId="0" applyFont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6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16" xfId="0" applyFon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vertical="center"/>
      <protection locked="0"/>
    </xf>
    <xf numFmtId="0" fontId="36" fillId="0" borderId="4" xfId="0" applyFont="1" applyBorder="1" applyAlignment="1" applyProtection="1">
      <alignment vertical="center"/>
      <protection locked="0"/>
    </xf>
    <xf numFmtId="0" fontId="35" fillId="0" borderId="15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11" fillId="0" borderId="16" xfId="0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0" fontId="0" fillId="0" borderId="11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0" fillId="0" borderId="5" xfId="0" applyBorder="1" applyProtection="1"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4" fontId="15" fillId="0" borderId="6" xfId="0" applyNumberFormat="1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4" fontId="16" fillId="0" borderId="0" xfId="0" applyNumberFormat="1" applyFont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 applyAlignment="1" applyProtection="1">
      <alignment vertical="center"/>
      <protection locked="0"/>
    </xf>
    <xf numFmtId="4" fontId="4" fillId="3" borderId="8" xfId="0" applyNumberFormat="1" applyFont="1" applyFill="1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9" fillId="4" borderId="7" xfId="0" applyFont="1" applyFill="1" applyBorder="1" applyAlignment="1" applyProtection="1">
      <alignment horizontal="center" vertical="center"/>
      <protection locked="0"/>
    </xf>
    <xf numFmtId="0" fontId="19" fillId="4" borderId="8" xfId="0" applyFont="1" applyFill="1" applyBorder="1" applyAlignment="1" applyProtection="1">
      <alignment horizontal="left" vertical="center"/>
      <protection locked="0"/>
    </xf>
    <xf numFmtId="0" fontId="19" fillId="4" borderId="8" xfId="0" applyFont="1" applyFill="1" applyBorder="1" applyAlignment="1" applyProtection="1">
      <alignment horizontal="center" vertical="center"/>
      <protection locked="0"/>
    </xf>
    <xf numFmtId="0" fontId="19" fillId="4" borderId="8" xfId="0" applyFont="1" applyFill="1" applyBorder="1" applyAlignment="1" applyProtection="1">
      <alignment horizontal="right" vertical="center"/>
      <protection locked="0"/>
    </xf>
    <xf numFmtId="0" fontId="19" fillId="4" borderId="9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4" fontId="17" fillId="0" borderId="15" xfId="0" applyNumberFormat="1" applyFont="1" applyBorder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166" fontId="17" fillId="0" borderId="0" xfId="0" applyNumberFormat="1" applyFont="1" applyAlignment="1" applyProtection="1">
      <alignment vertical="center"/>
      <protection locked="0"/>
    </xf>
    <xf numFmtId="4" fontId="17" fillId="0" borderId="16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4" fontId="26" fillId="0" borderId="15" xfId="0" applyNumberFormat="1" applyFont="1" applyBorder="1" applyAlignment="1" applyProtection="1">
      <alignment vertical="center"/>
      <protection locked="0"/>
    </xf>
    <xf numFmtId="4" fontId="26" fillId="0" borderId="0" xfId="0" applyNumberFormat="1" applyFont="1" applyAlignment="1" applyProtection="1">
      <alignment vertical="center"/>
      <protection locked="0"/>
    </xf>
    <xf numFmtId="166" fontId="26" fillId="0" borderId="0" xfId="0" applyNumberFormat="1" applyFont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26" fillId="0" borderId="20" xfId="0" applyNumberFormat="1" applyFont="1" applyBorder="1" applyAlignment="1" applyProtection="1">
      <alignment vertical="center"/>
      <protection locked="0"/>
    </xf>
    <xf numFmtId="4" fontId="26" fillId="0" borderId="21" xfId="0" applyNumberFormat="1" applyFont="1" applyBorder="1" applyAlignment="1" applyProtection="1">
      <alignment vertical="center"/>
      <protection locked="0"/>
    </xf>
    <xf numFmtId="166" fontId="26" fillId="0" borderId="21" xfId="0" applyNumberFormat="1" applyFont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949101111" TargetMode="External"/><Relationship Id="rId21" Type="http://schemas.openxmlformats.org/officeDocument/2006/relationships/hyperlink" Target="https://podminky.urs.cz/item/CS_URS_2021_02/612821012" TargetMode="External"/><Relationship Id="rId34" Type="http://schemas.openxmlformats.org/officeDocument/2006/relationships/hyperlink" Target="https://podminky.urs.cz/item/CS_URS_2021_02/977312113" TargetMode="External"/><Relationship Id="rId42" Type="http://schemas.openxmlformats.org/officeDocument/2006/relationships/hyperlink" Target="https://podminky.urs.cz/item/CS_URS_2021_02/711111001" TargetMode="External"/><Relationship Id="rId47" Type="http://schemas.openxmlformats.org/officeDocument/2006/relationships/hyperlink" Target="https://podminky.urs.cz/item/CS_URS_2021_02/711142559" TargetMode="External"/><Relationship Id="rId50" Type="http://schemas.openxmlformats.org/officeDocument/2006/relationships/hyperlink" Target="https://podminky.urs.cz/item/CS_URS_2021_02/998711101" TargetMode="External"/><Relationship Id="rId55" Type="http://schemas.openxmlformats.org/officeDocument/2006/relationships/hyperlink" Target="https://podminky.urs.cz/item/CS_URS_2021_02/721174042" TargetMode="External"/><Relationship Id="rId63" Type="http://schemas.openxmlformats.org/officeDocument/2006/relationships/hyperlink" Target="https://podminky.urs.cz/item/CS_URS_2021_02/722181231" TargetMode="External"/><Relationship Id="rId68" Type="http://schemas.openxmlformats.org/officeDocument/2006/relationships/hyperlink" Target="https://podminky.urs.cz/item/CS_URS_2021_02/725819401" TargetMode="External"/><Relationship Id="rId76" Type="http://schemas.openxmlformats.org/officeDocument/2006/relationships/hyperlink" Target="https://podminky.urs.cz/item/CS_URS_2021_02/771121011" TargetMode="External"/><Relationship Id="rId84" Type="http://schemas.openxmlformats.org/officeDocument/2006/relationships/hyperlink" Target="https://podminky.urs.cz/item/CS_URS_2021_02/998776101" TargetMode="External"/><Relationship Id="rId89" Type="http://schemas.openxmlformats.org/officeDocument/2006/relationships/hyperlink" Target="https://podminky.urs.cz/item/CS_URS_2021_02/781494511" TargetMode="External"/><Relationship Id="rId97" Type="http://schemas.openxmlformats.org/officeDocument/2006/relationships/hyperlink" Target="https://podminky.urs.cz/item/CS_URS_2021_02/460941233" TargetMode="External"/><Relationship Id="rId7" Type="http://schemas.openxmlformats.org/officeDocument/2006/relationships/hyperlink" Target="https://podminky.urs.cz/item/CS_URS_2021_02/162751117" TargetMode="External"/><Relationship Id="rId71" Type="http://schemas.openxmlformats.org/officeDocument/2006/relationships/hyperlink" Target="https://podminky.urs.cz/item/CS_URS_2021_02/998725101" TargetMode="External"/><Relationship Id="rId92" Type="http://schemas.openxmlformats.org/officeDocument/2006/relationships/hyperlink" Target="https://podminky.urs.cz/item/CS_URS_2021_02/784121001" TargetMode="External"/><Relationship Id="rId2" Type="http://schemas.openxmlformats.org/officeDocument/2006/relationships/hyperlink" Target="https://podminky.urs.cz/item/CS_URS_2021_02/139751101" TargetMode="External"/><Relationship Id="rId16" Type="http://schemas.openxmlformats.org/officeDocument/2006/relationships/hyperlink" Target="https://podminky.urs.cz/item/CS_URS_2021_02/212755214" TargetMode="External"/><Relationship Id="rId29" Type="http://schemas.openxmlformats.org/officeDocument/2006/relationships/hyperlink" Target="https://podminky.urs.cz/item/CS_URS_2021_02/965045113" TargetMode="External"/><Relationship Id="rId11" Type="http://schemas.openxmlformats.org/officeDocument/2006/relationships/hyperlink" Target="https://podminky.urs.cz/item/CS_URS_2021_02/174111102" TargetMode="External"/><Relationship Id="rId24" Type="http://schemas.openxmlformats.org/officeDocument/2006/relationships/hyperlink" Target="https://podminky.urs.cz/item/CS_URS_2021_02/632451234" TargetMode="External"/><Relationship Id="rId32" Type="http://schemas.openxmlformats.org/officeDocument/2006/relationships/hyperlink" Target="https://podminky.urs.cz/item/CS_URS_2021_02/974031142" TargetMode="External"/><Relationship Id="rId37" Type="http://schemas.openxmlformats.org/officeDocument/2006/relationships/hyperlink" Target="https://podminky.urs.cz/item/CS_URS_2021_02/997013211" TargetMode="External"/><Relationship Id="rId40" Type="http://schemas.openxmlformats.org/officeDocument/2006/relationships/hyperlink" Target="https://podminky.urs.cz/item/CS_URS_2021_02/997013869" TargetMode="External"/><Relationship Id="rId45" Type="http://schemas.openxmlformats.org/officeDocument/2006/relationships/hyperlink" Target="https://podminky.urs.cz/item/CS_URS_2021_02/711141559" TargetMode="External"/><Relationship Id="rId53" Type="http://schemas.openxmlformats.org/officeDocument/2006/relationships/hyperlink" Target="https://podminky.urs.cz/item/CS_URS_2021_02/721171913" TargetMode="External"/><Relationship Id="rId58" Type="http://schemas.openxmlformats.org/officeDocument/2006/relationships/hyperlink" Target="https://podminky.urs.cz/item/CS_URS_2021_02/721290111" TargetMode="External"/><Relationship Id="rId66" Type="http://schemas.openxmlformats.org/officeDocument/2006/relationships/hyperlink" Target="https://podminky.urs.cz/item/CS_URS_2021_02/725211617" TargetMode="External"/><Relationship Id="rId74" Type="http://schemas.openxmlformats.org/officeDocument/2006/relationships/hyperlink" Target="https://podminky.urs.cz/item/CS_URS_2021_02/998763301" TargetMode="External"/><Relationship Id="rId79" Type="http://schemas.openxmlformats.org/officeDocument/2006/relationships/hyperlink" Target="https://podminky.urs.cz/item/CS_URS_2021_02/771574253" TargetMode="External"/><Relationship Id="rId87" Type="http://schemas.openxmlformats.org/officeDocument/2006/relationships/hyperlink" Target="https://podminky.urs.cz/item/CS_URS_2021_02/781471810" TargetMode="External"/><Relationship Id="rId5" Type="http://schemas.openxmlformats.org/officeDocument/2006/relationships/hyperlink" Target="https://podminky.urs.cz/item/CS_URS_2021_02/151101301" TargetMode="External"/><Relationship Id="rId61" Type="http://schemas.openxmlformats.org/officeDocument/2006/relationships/hyperlink" Target="https://podminky.urs.cz/item/CS_URS_2021_02/722174001" TargetMode="External"/><Relationship Id="rId82" Type="http://schemas.openxmlformats.org/officeDocument/2006/relationships/hyperlink" Target="https://podminky.urs.cz/item/CS_URS_2021_02/776232111" TargetMode="External"/><Relationship Id="rId90" Type="http://schemas.openxmlformats.org/officeDocument/2006/relationships/hyperlink" Target="https://podminky.urs.cz/item/CS_URS_2021_02/781495211" TargetMode="External"/><Relationship Id="rId95" Type="http://schemas.openxmlformats.org/officeDocument/2006/relationships/hyperlink" Target="https://podminky.urs.cz/item/CS_URS_2021_02/784211101" TargetMode="External"/><Relationship Id="rId19" Type="http://schemas.openxmlformats.org/officeDocument/2006/relationships/hyperlink" Target="https://podminky.urs.cz/item/CS_URS_2021_02/612321121" TargetMode="External"/><Relationship Id="rId14" Type="http://schemas.openxmlformats.org/officeDocument/2006/relationships/hyperlink" Target="https://podminky.urs.cz/item/CS_URS_2021_02/211971110" TargetMode="External"/><Relationship Id="rId22" Type="http://schemas.openxmlformats.org/officeDocument/2006/relationships/hyperlink" Target="https://podminky.urs.cz/item/CS_URS_2021_02/612821031" TargetMode="External"/><Relationship Id="rId27" Type="http://schemas.openxmlformats.org/officeDocument/2006/relationships/hyperlink" Target="https://podminky.urs.cz/item/CS_URS_2021_02/952901111" TargetMode="External"/><Relationship Id="rId30" Type="http://schemas.openxmlformats.org/officeDocument/2006/relationships/hyperlink" Target="https://podminky.urs.cz/item/CS_URS_2021_02/965049111" TargetMode="External"/><Relationship Id="rId35" Type="http://schemas.openxmlformats.org/officeDocument/2006/relationships/hyperlink" Target="https://podminky.urs.cz/item/CS_URS_2021_02/978015391" TargetMode="External"/><Relationship Id="rId43" Type="http://schemas.openxmlformats.org/officeDocument/2006/relationships/hyperlink" Target="https://podminky.urs.cz/item/CS_URS_2021_02/711112001" TargetMode="External"/><Relationship Id="rId48" Type="http://schemas.openxmlformats.org/officeDocument/2006/relationships/hyperlink" Target="https://podminky.urs.cz/item/CS_URS_2021_02/711161273" TargetMode="External"/><Relationship Id="rId56" Type="http://schemas.openxmlformats.org/officeDocument/2006/relationships/hyperlink" Target="https://podminky.urs.cz/item/CS_URS_2021_02/721174043" TargetMode="External"/><Relationship Id="rId64" Type="http://schemas.openxmlformats.org/officeDocument/2006/relationships/hyperlink" Target="https://podminky.urs.cz/item/CS_URS_2021_02/722290234" TargetMode="External"/><Relationship Id="rId69" Type="http://schemas.openxmlformats.org/officeDocument/2006/relationships/hyperlink" Target="https://podminky.urs.cz/item/CS_URS_2021_02/725821329" TargetMode="External"/><Relationship Id="rId77" Type="http://schemas.openxmlformats.org/officeDocument/2006/relationships/hyperlink" Target="https://podminky.urs.cz/item/CS_URS_2021_02/771151013" TargetMode="External"/><Relationship Id="rId8" Type="http://schemas.openxmlformats.org/officeDocument/2006/relationships/hyperlink" Target="https://podminky.urs.cz/item/CS_URS_2021_02/162751119" TargetMode="External"/><Relationship Id="rId51" Type="http://schemas.openxmlformats.org/officeDocument/2006/relationships/hyperlink" Target="https://podminky.urs.cz/item/CS_URS_2021_02/713131141" TargetMode="External"/><Relationship Id="rId72" Type="http://schemas.openxmlformats.org/officeDocument/2006/relationships/hyperlink" Target="https://podminky.urs.cz/item/CS_URS_2021_02/763113314" TargetMode="External"/><Relationship Id="rId80" Type="http://schemas.openxmlformats.org/officeDocument/2006/relationships/hyperlink" Target="https://podminky.urs.cz/item/CS_URS_2021_02/771591116" TargetMode="External"/><Relationship Id="rId85" Type="http://schemas.openxmlformats.org/officeDocument/2006/relationships/hyperlink" Target="https://podminky.urs.cz/item/CS_URS_2021_02/781121011" TargetMode="External"/><Relationship Id="rId93" Type="http://schemas.openxmlformats.org/officeDocument/2006/relationships/hyperlink" Target="https://podminky.urs.cz/item/CS_URS_2021_02/784171101" TargetMode="External"/><Relationship Id="rId98" Type="http://schemas.openxmlformats.org/officeDocument/2006/relationships/drawing" Target="../drawings/drawing2.xml"/><Relationship Id="rId3" Type="http://schemas.openxmlformats.org/officeDocument/2006/relationships/hyperlink" Target="https://podminky.urs.cz/item/CS_URS_2021_02/151101201" TargetMode="External"/><Relationship Id="rId12" Type="http://schemas.openxmlformats.org/officeDocument/2006/relationships/hyperlink" Target="https://podminky.urs.cz/item/CS_URS_2021_02/175111101" TargetMode="External"/><Relationship Id="rId17" Type="http://schemas.openxmlformats.org/officeDocument/2006/relationships/hyperlink" Target="https://podminky.urs.cz/item/CS_URS_2021_02/451572111" TargetMode="External"/><Relationship Id="rId25" Type="http://schemas.openxmlformats.org/officeDocument/2006/relationships/hyperlink" Target="https://podminky.urs.cz/item/CS_URS_2021_02/632451292" TargetMode="External"/><Relationship Id="rId33" Type="http://schemas.openxmlformats.org/officeDocument/2006/relationships/hyperlink" Target="https://podminky.urs.cz/item/CS_URS_2021_02/974042553" TargetMode="External"/><Relationship Id="rId38" Type="http://schemas.openxmlformats.org/officeDocument/2006/relationships/hyperlink" Target="https://podminky.urs.cz/item/CS_URS_2021_02/997013501" TargetMode="External"/><Relationship Id="rId46" Type="http://schemas.openxmlformats.org/officeDocument/2006/relationships/hyperlink" Target="https://podminky.urs.cz/item/CS_URS_2021_02/711142559" TargetMode="External"/><Relationship Id="rId59" Type="http://schemas.openxmlformats.org/officeDocument/2006/relationships/hyperlink" Target="https://podminky.urs.cz/item/CS_URS_2021_02/998721101" TargetMode="External"/><Relationship Id="rId67" Type="http://schemas.openxmlformats.org/officeDocument/2006/relationships/hyperlink" Target="https://podminky.urs.cz/item/CS_URS_2021_02/725311121" TargetMode="External"/><Relationship Id="rId20" Type="http://schemas.openxmlformats.org/officeDocument/2006/relationships/hyperlink" Target="https://podminky.urs.cz/item/CS_URS_2021_02/612325121" TargetMode="External"/><Relationship Id="rId41" Type="http://schemas.openxmlformats.org/officeDocument/2006/relationships/hyperlink" Target="https://podminky.urs.cz/item/CS_URS_2021_02/998018001" TargetMode="External"/><Relationship Id="rId54" Type="http://schemas.openxmlformats.org/officeDocument/2006/relationships/hyperlink" Target="https://podminky.urs.cz/item/CS_URS_2021_02/721173403" TargetMode="External"/><Relationship Id="rId62" Type="http://schemas.openxmlformats.org/officeDocument/2006/relationships/hyperlink" Target="https://podminky.urs.cz/item/CS_URS_2021_02/722174002" TargetMode="External"/><Relationship Id="rId70" Type="http://schemas.openxmlformats.org/officeDocument/2006/relationships/hyperlink" Target="https://podminky.urs.cz/item/CS_URS_2021_02/725822611" TargetMode="External"/><Relationship Id="rId75" Type="http://schemas.openxmlformats.org/officeDocument/2006/relationships/hyperlink" Target="https://podminky.urs.cz/item/CS_URS_2021_02/771111011" TargetMode="External"/><Relationship Id="rId83" Type="http://schemas.openxmlformats.org/officeDocument/2006/relationships/hyperlink" Target="https://podminky.urs.cz/item/CS_URS_2021_02/776411112" TargetMode="External"/><Relationship Id="rId88" Type="http://schemas.openxmlformats.org/officeDocument/2006/relationships/hyperlink" Target="https://podminky.urs.cz/item/CS_URS_2021_02/781474114" TargetMode="External"/><Relationship Id="rId91" Type="http://schemas.openxmlformats.org/officeDocument/2006/relationships/hyperlink" Target="https://podminky.urs.cz/item/CS_URS_2021_02/998781101" TargetMode="External"/><Relationship Id="rId96" Type="http://schemas.openxmlformats.org/officeDocument/2006/relationships/hyperlink" Target="https://podminky.urs.cz/item/CS_URS_2021_02/460941211" TargetMode="External"/><Relationship Id="rId1" Type="http://schemas.openxmlformats.org/officeDocument/2006/relationships/hyperlink" Target="https://podminky.urs.cz/item/CS_URS_2021_02/132212111" TargetMode="External"/><Relationship Id="rId6" Type="http://schemas.openxmlformats.org/officeDocument/2006/relationships/hyperlink" Target="https://podminky.urs.cz/item/CS_URS_2021_02/151101311" TargetMode="External"/><Relationship Id="rId15" Type="http://schemas.openxmlformats.org/officeDocument/2006/relationships/hyperlink" Target="https://podminky.urs.cz/item/CS_URS_2021_02/212532111" TargetMode="External"/><Relationship Id="rId23" Type="http://schemas.openxmlformats.org/officeDocument/2006/relationships/hyperlink" Target="https://podminky.urs.cz/item/CS_URS_2021_02/631312141" TargetMode="External"/><Relationship Id="rId28" Type="http://schemas.openxmlformats.org/officeDocument/2006/relationships/hyperlink" Target="https://podminky.urs.cz/item/CS_URS_2021_02/965042141" TargetMode="External"/><Relationship Id="rId36" Type="http://schemas.openxmlformats.org/officeDocument/2006/relationships/hyperlink" Target="https://podminky.urs.cz/item/CS_URS_2021_02/978035127" TargetMode="External"/><Relationship Id="rId49" Type="http://schemas.openxmlformats.org/officeDocument/2006/relationships/hyperlink" Target="https://podminky.urs.cz/item/CS_URS_2021_02/711491272" TargetMode="External"/><Relationship Id="rId57" Type="http://schemas.openxmlformats.org/officeDocument/2006/relationships/hyperlink" Target="https://podminky.urs.cz/item/CS_URS_2021_02/721226511" TargetMode="External"/><Relationship Id="rId10" Type="http://schemas.openxmlformats.org/officeDocument/2006/relationships/hyperlink" Target="https://podminky.urs.cz/item/CS_URS_2021_02/174111101" TargetMode="External"/><Relationship Id="rId31" Type="http://schemas.openxmlformats.org/officeDocument/2006/relationships/hyperlink" Target="https://podminky.urs.cz/item/CS_URS_2021_02/974031132" TargetMode="External"/><Relationship Id="rId44" Type="http://schemas.openxmlformats.org/officeDocument/2006/relationships/hyperlink" Target="https://podminky.urs.cz/item/CS_URS_2021_02/711131811" TargetMode="External"/><Relationship Id="rId52" Type="http://schemas.openxmlformats.org/officeDocument/2006/relationships/hyperlink" Target="https://podminky.urs.cz/item/CS_URS_2021_02/998713101" TargetMode="External"/><Relationship Id="rId60" Type="http://schemas.openxmlformats.org/officeDocument/2006/relationships/hyperlink" Target="https://podminky.urs.cz/item/CS_URS_2021_02/722131912" TargetMode="External"/><Relationship Id="rId65" Type="http://schemas.openxmlformats.org/officeDocument/2006/relationships/hyperlink" Target="https://podminky.urs.cz/item/CS_URS_2021_02/998722101" TargetMode="External"/><Relationship Id="rId73" Type="http://schemas.openxmlformats.org/officeDocument/2006/relationships/hyperlink" Target="https://podminky.urs.cz/item/CS_URS_2021_02/763173111" TargetMode="External"/><Relationship Id="rId78" Type="http://schemas.openxmlformats.org/officeDocument/2006/relationships/hyperlink" Target="https://podminky.urs.cz/item/CS_URS_2021_02/771571810" TargetMode="External"/><Relationship Id="rId81" Type="http://schemas.openxmlformats.org/officeDocument/2006/relationships/hyperlink" Target="https://podminky.urs.cz/item/CS_URS_2021_02/771592011" TargetMode="External"/><Relationship Id="rId86" Type="http://schemas.openxmlformats.org/officeDocument/2006/relationships/hyperlink" Target="https://podminky.urs.cz/item/CS_URS_2021_02/781151031" TargetMode="External"/><Relationship Id="rId94" Type="http://schemas.openxmlformats.org/officeDocument/2006/relationships/hyperlink" Target="https://podminky.urs.cz/item/CS_URS_2021_02/784181111" TargetMode="External"/><Relationship Id="rId4" Type="http://schemas.openxmlformats.org/officeDocument/2006/relationships/hyperlink" Target="https://podminky.urs.cz/item/CS_URS_2021_02/151101211" TargetMode="External"/><Relationship Id="rId9" Type="http://schemas.openxmlformats.org/officeDocument/2006/relationships/hyperlink" Target="https://podminky.urs.cz/item/CS_URS_2021_02/171201231" TargetMode="External"/><Relationship Id="rId13" Type="http://schemas.openxmlformats.org/officeDocument/2006/relationships/hyperlink" Target="https://podminky.urs.cz/item/CS_URS_2021_02/211531111" TargetMode="External"/><Relationship Id="rId18" Type="http://schemas.openxmlformats.org/officeDocument/2006/relationships/hyperlink" Target="https://podminky.urs.cz/item/CS_URS_2021_02/612311131" TargetMode="External"/><Relationship Id="rId39" Type="http://schemas.openxmlformats.org/officeDocument/2006/relationships/hyperlink" Target="https://podminky.urs.cz/item/CS_URS_2021_02/99701350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7013509" TargetMode="External"/><Relationship Id="rId18" Type="http://schemas.openxmlformats.org/officeDocument/2006/relationships/hyperlink" Target="https://podminky.urs.cz/item/CS_URS_2021_02/721174043" TargetMode="External"/><Relationship Id="rId26" Type="http://schemas.openxmlformats.org/officeDocument/2006/relationships/hyperlink" Target="https://podminky.urs.cz/item/CS_URS_2021_02/725210821" TargetMode="External"/><Relationship Id="rId39" Type="http://schemas.openxmlformats.org/officeDocument/2006/relationships/hyperlink" Target="https://podminky.urs.cz/item/CS_URS_2021_02/781121011" TargetMode="External"/><Relationship Id="rId3" Type="http://schemas.openxmlformats.org/officeDocument/2006/relationships/hyperlink" Target="https://podminky.urs.cz/item/CS_URS_2021_02/632451292" TargetMode="External"/><Relationship Id="rId21" Type="http://schemas.openxmlformats.org/officeDocument/2006/relationships/hyperlink" Target="https://podminky.urs.cz/item/CS_URS_2021_02/722131912" TargetMode="External"/><Relationship Id="rId34" Type="http://schemas.openxmlformats.org/officeDocument/2006/relationships/hyperlink" Target="https://podminky.urs.cz/item/CS_URS_2021_02/998763100" TargetMode="External"/><Relationship Id="rId42" Type="http://schemas.openxmlformats.org/officeDocument/2006/relationships/hyperlink" Target="https://podminky.urs.cz/item/CS_URS_2021_02/781474114" TargetMode="External"/><Relationship Id="rId47" Type="http://schemas.openxmlformats.org/officeDocument/2006/relationships/hyperlink" Target="https://podminky.urs.cz/item/CS_URS_2021_02/784171101" TargetMode="External"/><Relationship Id="rId50" Type="http://schemas.openxmlformats.org/officeDocument/2006/relationships/hyperlink" Target="https://podminky.urs.cz/item/CS_URS_2021_02/460941211" TargetMode="External"/><Relationship Id="rId7" Type="http://schemas.openxmlformats.org/officeDocument/2006/relationships/hyperlink" Target="https://podminky.urs.cz/item/CS_URS_2021_02/962031132" TargetMode="External"/><Relationship Id="rId12" Type="http://schemas.openxmlformats.org/officeDocument/2006/relationships/hyperlink" Target="https://podminky.urs.cz/item/CS_URS_2021_02/997013501" TargetMode="External"/><Relationship Id="rId17" Type="http://schemas.openxmlformats.org/officeDocument/2006/relationships/hyperlink" Target="https://podminky.urs.cz/item/CS_URS_2021_02/721174042" TargetMode="External"/><Relationship Id="rId25" Type="http://schemas.openxmlformats.org/officeDocument/2006/relationships/hyperlink" Target="https://podminky.urs.cz/item/CS_URS_2021_02/998722101" TargetMode="External"/><Relationship Id="rId33" Type="http://schemas.openxmlformats.org/officeDocument/2006/relationships/hyperlink" Target="https://podminky.urs.cz/item/CS_URS_2021_02/763111712" TargetMode="External"/><Relationship Id="rId38" Type="http://schemas.openxmlformats.org/officeDocument/2006/relationships/hyperlink" Target="https://podminky.urs.cz/item/CS_URS_2021_02/998776101" TargetMode="External"/><Relationship Id="rId46" Type="http://schemas.openxmlformats.org/officeDocument/2006/relationships/hyperlink" Target="https://podminky.urs.cz/item/CS_URS_2021_02/784121001" TargetMode="External"/><Relationship Id="rId2" Type="http://schemas.openxmlformats.org/officeDocument/2006/relationships/hyperlink" Target="https://podminky.urs.cz/item/CS_URS_2021_02/632451234" TargetMode="External"/><Relationship Id="rId16" Type="http://schemas.openxmlformats.org/officeDocument/2006/relationships/hyperlink" Target="https://podminky.urs.cz/item/CS_URS_2021_02/721171913" TargetMode="External"/><Relationship Id="rId20" Type="http://schemas.openxmlformats.org/officeDocument/2006/relationships/hyperlink" Target="https://podminky.urs.cz/item/CS_URS_2021_02/998721101" TargetMode="External"/><Relationship Id="rId29" Type="http://schemas.openxmlformats.org/officeDocument/2006/relationships/hyperlink" Target="https://podminky.urs.cz/item/CS_URS_2021_02/725320822" TargetMode="External"/><Relationship Id="rId41" Type="http://schemas.openxmlformats.org/officeDocument/2006/relationships/hyperlink" Target="https://podminky.urs.cz/item/CS_URS_2021_02/781471810" TargetMode="External"/><Relationship Id="rId1" Type="http://schemas.openxmlformats.org/officeDocument/2006/relationships/hyperlink" Target="https://podminky.urs.cz/item/CS_URS_2021_02/612311131" TargetMode="External"/><Relationship Id="rId6" Type="http://schemas.openxmlformats.org/officeDocument/2006/relationships/hyperlink" Target="https://podminky.urs.cz/item/CS_URS_2021_02/952901111" TargetMode="External"/><Relationship Id="rId11" Type="http://schemas.openxmlformats.org/officeDocument/2006/relationships/hyperlink" Target="https://podminky.urs.cz/item/CS_URS_2021_02/997013211" TargetMode="External"/><Relationship Id="rId24" Type="http://schemas.openxmlformats.org/officeDocument/2006/relationships/hyperlink" Target="https://podminky.urs.cz/item/CS_URS_2021_02/722290234" TargetMode="External"/><Relationship Id="rId32" Type="http://schemas.openxmlformats.org/officeDocument/2006/relationships/hyperlink" Target="https://podminky.urs.cz/item/CS_URS_2021_02/763111313" TargetMode="External"/><Relationship Id="rId37" Type="http://schemas.openxmlformats.org/officeDocument/2006/relationships/hyperlink" Target="https://podminky.urs.cz/item/CS_URS_2021_02/776411112" TargetMode="External"/><Relationship Id="rId40" Type="http://schemas.openxmlformats.org/officeDocument/2006/relationships/hyperlink" Target="https://podminky.urs.cz/item/CS_URS_2021_02/781151031" TargetMode="External"/><Relationship Id="rId45" Type="http://schemas.openxmlformats.org/officeDocument/2006/relationships/hyperlink" Target="https://podminky.urs.cz/item/CS_URS_2021_02/998781101" TargetMode="External"/><Relationship Id="rId5" Type="http://schemas.openxmlformats.org/officeDocument/2006/relationships/hyperlink" Target="https://podminky.urs.cz/item/CS_URS_2021_02/949101111" TargetMode="External"/><Relationship Id="rId15" Type="http://schemas.openxmlformats.org/officeDocument/2006/relationships/hyperlink" Target="https://podminky.urs.cz/item/CS_URS_2021_02/998018001" TargetMode="External"/><Relationship Id="rId23" Type="http://schemas.openxmlformats.org/officeDocument/2006/relationships/hyperlink" Target="https://podminky.urs.cz/item/CS_URS_2021_02/722181231" TargetMode="External"/><Relationship Id="rId28" Type="http://schemas.openxmlformats.org/officeDocument/2006/relationships/hyperlink" Target="https://podminky.urs.cz/item/CS_URS_2021_02/725220842" TargetMode="External"/><Relationship Id="rId36" Type="http://schemas.openxmlformats.org/officeDocument/2006/relationships/hyperlink" Target="https://podminky.urs.cz/item/CS_URS_2021_02/776232111" TargetMode="External"/><Relationship Id="rId49" Type="http://schemas.openxmlformats.org/officeDocument/2006/relationships/hyperlink" Target="https://podminky.urs.cz/item/CS_URS_2021_02/784211101" TargetMode="External"/><Relationship Id="rId10" Type="http://schemas.openxmlformats.org/officeDocument/2006/relationships/hyperlink" Target="https://podminky.urs.cz/item/CS_URS_2021_02/978035127" TargetMode="External"/><Relationship Id="rId19" Type="http://schemas.openxmlformats.org/officeDocument/2006/relationships/hyperlink" Target="https://podminky.urs.cz/item/CS_URS_2021_02/721290111" TargetMode="External"/><Relationship Id="rId31" Type="http://schemas.openxmlformats.org/officeDocument/2006/relationships/hyperlink" Target="https://podminky.urs.cz/item/CS_URS_2021_02/998725101" TargetMode="External"/><Relationship Id="rId44" Type="http://schemas.openxmlformats.org/officeDocument/2006/relationships/hyperlink" Target="https://podminky.urs.cz/item/CS_URS_2021_02/781495211" TargetMode="External"/><Relationship Id="rId52" Type="http://schemas.openxmlformats.org/officeDocument/2006/relationships/drawing" Target="../drawings/drawing4.xml"/><Relationship Id="rId4" Type="http://schemas.openxmlformats.org/officeDocument/2006/relationships/hyperlink" Target="https://podminky.urs.cz/item/CS_URS_2021_02/642942611" TargetMode="External"/><Relationship Id="rId9" Type="http://schemas.openxmlformats.org/officeDocument/2006/relationships/hyperlink" Target="https://podminky.urs.cz/item/CS_URS_2021_02/968072455" TargetMode="External"/><Relationship Id="rId14" Type="http://schemas.openxmlformats.org/officeDocument/2006/relationships/hyperlink" Target="https://podminky.urs.cz/item/CS_URS_2021_02/997013869" TargetMode="External"/><Relationship Id="rId22" Type="http://schemas.openxmlformats.org/officeDocument/2006/relationships/hyperlink" Target="https://podminky.urs.cz/item/CS_URS_2021_02/722174002" TargetMode="External"/><Relationship Id="rId27" Type="http://schemas.openxmlformats.org/officeDocument/2006/relationships/hyperlink" Target="https://podminky.urs.cz/item/CS_URS_2021_02/725211617" TargetMode="External"/><Relationship Id="rId30" Type="http://schemas.openxmlformats.org/officeDocument/2006/relationships/hyperlink" Target="https://podminky.urs.cz/item/CS_URS_2021_02/725822611" TargetMode="External"/><Relationship Id="rId35" Type="http://schemas.openxmlformats.org/officeDocument/2006/relationships/hyperlink" Target="https://podminky.urs.cz/item/CS_URS_2021_02/776201812" TargetMode="External"/><Relationship Id="rId43" Type="http://schemas.openxmlformats.org/officeDocument/2006/relationships/hyperlink" Target="https://podminky.urs.cz/item/CS_URS_2021_02/781494511" TargetMode="External"/><Relationship Id="rId48" Type="http://schemas.openxmlformats.org/officeDocument/2006/relationships/hyperlink" Target="https://podminky.urs.cz/item/CS_URS_2021_02/784181111" TargetMode="External"/><Relationship Id="rId8" Type="http://schemas.openxmlformats.org/officeDocument/2006/relationships/hyperlink" Target="https://podminky.urs.cz/item/CS_URS_2021_02/965045113" TargetMode="External"/><Relationship Id="rId51" Type="http://schemas.openxmlformats.org/officeDocument/2006/relationships/hyperlink" Target="https://podminky.urs.cz/item/CS_URS_2021_02/460941233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topLeftCell="A35" workbookViewId="0">
      <selection activeCell="L45" sqref="L45:AO45"/>
    </sheetView>
  </sheetViews>
  <sheetFormatPr defaultColWidth="8.6640625" defaultRowHeight="11.25" x14ac:dyDescent="0.2"/>
  <cols>
    <col min="1" max="1" width="8.1640625" style="96" customWidth="1"/>
    <col min="2" max="2" width="1.6640625" style="96" customWidth="1"/>
    <col min="3" max="3" width="4" style="96" customWidth="1"/>
    <col min="4" max="33" width="2.6640625" style="96" customWidth="1"/>
    <col min="34" max="34" width="3.1640625" style="96" customWidth="1"/>
    <col min="35" max="35" width="31.6640625" style="96" customWidth="1"/>
    <col min="36" max="37" width="2.5" style="96" customWidth="1"/>
    <col min="38" max="38" width="8.1640625" style="96" customWidth="1"/>
    <col min="39" max="39" width="3.1640625" style="96" customWidth="1"/>
    <col min="40" max="40" width="13.1640625" style="96" customWidth="1"/>
    <col min="41" max="41" width="7.5" style="96" customWidth="1"/>
    <col min="42" max="42" width="4" style="96" customWidth="1"/>
    <col min="43" max="43" width="15.6640625" style="96" customWidth="1"/>
    <col min="44" max="44" width="13.6640625" style="96" customWidth="1"/>
    <col min="45" max="47" width="25.6640625" style="96" hidden="1" customWidth="1"/>
    <col min="48" max="49" width="21.6640625" style="96" hidden="1" customWidth="1"/>
    <col min="50" max="51" width="25" style="96" hidden="1" customWidth="1"/>
    <col min="52" max="52" width="21.6640625" style="96" hidden="1" customWidth="1"/>
    <col min="53" max="53" width="19" style="96" hidden="1" customWidth="1"/>
    <col min="54" max="54" width="25" style="96" hidden="1" customWidth="1"/>
    <col min="55" max="55" width="21.6640625" style="96" hidden="1" customWidth="1"/>
    <col min="56" max="56" width="19" style="96" hidden="1" customWidth="1"/>
    <col min="57" max="57" width="66.5" style="96" customWidth="1"/>
    <col min="58" max="70" width="8.6640625" style="96"/>
    <col min="71" max="91" width="9.1640625" style="96" hidden="1"/>
    <col min="92" max="16384" width="8.6640625" style="96"/>
  </cols>
  <sheetData>
    <row r="1" spans="1:74" x14ac:dyDescent="0.2">
      <c r="A1" s="235" t="s">
        <v>0</v>
      </c>
      <c r="AZ1" s="235" t="s">
        <v>1</v>
      </c>
      <c r="BA1" s="235" t="s">
        <v>2</v>
      </c>
      <c r="BB1" s="235" t="s">
        <v>3</v>
      </c>
      <c r="BT1" s="235" t="s">
        <v>4</v>
      </c>
      <c r="BU1" s="235" t="s">
        <v>4</v>
      </c>
      <c r="BV1" s="235" t="s">
        <v>5</v>
      </c>
    </row>
    <row r="2" spans="1:74" ht="36.950000000000003" customHeight="1" x14ac:dyDescent="0.2">
      <c r="AR2" s="97" t="s">
        <v>6</v>
      </c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S2" s="99" t="s">
        <v>7</v>
      </c>
      <c r="BT2" s="99" t="s">
        <v>8</v>
      </c>
    </row>
    <row r="3" spans="1:74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2"/>
      <c r="BS3" s="99" t="s">
        <v>7</v>
      </c>
      <c r="BT3" s="99" t="s">
        <v>9</v>
      </c>
    </row>
    <row r="4" spans="1:74" ht="24.95" customHeight="1" x14ac:dyDescent="0.2">
      <c r="B4" s="102"/>
      <c r="D4" s="103" t="s">
        <v>10</v>
      </c>
      <c r="AR4" s="102"/>
      <c r="AS4" s="236" t="s">
        <v>11</v>
      </c>
      <c r="BS4" s="99" t="s">
        <v>12</v>
      </c>
    </row>
    <row r="5" spans="1:74" ht="12" customHeight="1" x14ac:dyDescent="0.2">
      <c r="B5" s="102"/>
      <c r="D5" s="237" t="s">
        <v>13</v>
      </c>
      <c r="K5" s="113" t="s">
        <v>14</v>
      </c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R5" s="102"/>
      <c r="BS5" s="99" t="s">
        <v>7</v>
      </c>
    </row>
    <row r="6" spans="1:74" ht="36.950000000000003" customHeight="1" x14ac:dyDescent="0.2">
      <c r="B6" s="102"/>
      <c r="D6" s="238" t="s">
        <v>15</v>
      </c>
      <c r="K6" s="239" t="s">
        <v>16</v>
      </c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R6" s="102"/>
      <c r="BS6" s="99" t="s">
        <v>7</v>
      </c>
    </row>
    <row r="7" spans="1:74" ht="12" customHeight="1" x14ac:dyDescent="0.2">
      <c r="B7" s="102"/>
      <c r="D7" s="105" t="s">
        <v>17</v>
      </c>
      <c r="K7" s="111" t="s">
        <v>3</v>
      </c>
      <c r="AK7" s="105" t="s">
        <v>18</v>
      </c>
      <c r="AN7" s="111" t="s">
        <v>3</v>
      </c>
      <c r="AR7" s="102"/>
      <c r="BS7" s="99" t="s">
        <v>7</v>
      </c>
    </row>
    <row r="8" spans="1:74" ht="12" customHeight="1" x14ac:dyDescent="0.2">
      <c r="B8" s="102"/>
      <c r="D8" s="105" t="s">
        <v>19</v>
      </c>
      <c r="K8" s="111" t="s">
        <v>20</v>
      </c>
      <c r="AK8" s="105" t="s">
        <v>21</v>
      </c>
      <c r="AN8" s="111" t="s">
        <v>22</v>
      </c>
      <c r="AR8" s="102"/>
      <c r="BS8" s="99" t="s">
        <v>7</v>
      </c>
    </row>
    <row r="9" spans="1:74" ht="14.45" customHeight="1" x14ac:dyDescent="0.2">
      <c r="B9" s="102"/>
      <c r="AR9" s="102"/>
      <c r="BS9" s="99" t="s">
        <v>7</v>
      </c>
    </row>
    <row r="10" spans="1:74" ht="12" customHeight="1" x14ac:dyDescent="0.2">
      <c r="B10" s="102"/>
      <c r="D10" s="105" t="s">
        <v>23</v>
      </c>
      <c r="AK10" s="105" t="s">
        <v>24</v>
      </c>
      <c r="AN10" s="111" t="s">
        <v>3</v>
      </c>
      <c r="AR10" s="102"/>
      <c r="BS10" s="99" t="s">
        <v>7</v>
      </c>
    </row>
    <row r="11" spans="1:74" ht="18.600000000000001" customHeight="1" x14ac:dyDescent="0.2">
      <c r="B11" s="102"/>
      <c r="E11" s="111" t="s">
        <v>25</v>
      </c>
      <c r="AK11" s="105" t="s">
        <v>26</v>
      </c>
      <c r="AN11" s="111" t="s">
        <v>3</v>
      </c>
      <c r="AR11" s="102"/>
      <c r="BS11" s="99" t="s">
        <v>7</v>
      </c>
    </row>
    <row r="12" spans="1:74" ht="6.95" customHeight="1" x14ac:dyDescent="0.2">
      <c r="B12" s="102"/>
      <c r="AR12" s="102"/>
      <c r="BS12" s="99" t="s">
        <v>7</v>
      </c>
    </row>
    <row r="13" spans="1:74" ht="12" customHeight="1" x14ac:dyDescent="0.2">
      <c r="B13" s="102"/>
      <c r="D13" s="105" t="s">
        <v>27</v>
      </c>
      <c r="AK13" s="105" t="s">
        <v>24</v>
      </c>
      <c r="AN13" s="111" t="s">
        <v>3</v>
      </c>
      <c r="AR13" s="102"/>
      <c r="BS13" s="99" t="s">
        <v>7</v>
      </c>
    </row>
    <row r="14" spans="1:74" ht="12.75" x14ac:dyDescent="0.2">
      <c r="B14" s="102"/>
      <c r="E14" s="111" t="s">
        <v>28</v>
      </c>
      <c r="AK14" s="105" t="s">
        <v>26</v>
      </c>
      <c r="AN14" s="111" t="s">
        <v>3</v>
      </c>
      <c r="AR14" s="102"/>
      <c r="BS14" s="99" t="s">
        <v>7</v>
      </c>
    </row>
    <row r="15" spans="1:74" ht="6.95" customHeight="1" x14ac:dyDescent="0.2">
      <c r="B15" s="102"/>
      <c r="AR15" s="102"/>
      <c r="BS15" s="99" t="s">
        <v>4</v>
      </c>
    </row>
    <row r="16" spans="1:74" ht="12" customHeight="1" x14ac:dyDescent="0.2">
      <c r="B16" s="102"/>
      <c r="D16" s="105" t="s">
        <v>29</v>
      </c>
      <c r="AK16" s="105" t="s">
        <v>24</v>
      </c>
      <c r="AN16" s="111" t="s">
        <v>3</v>
      </c>
      <c r="AR16" s="102"/>
      <c r="BS16" s="99" t="s">
        <v>4</v>
      </c>
    </row>
    <row r="17" spans="2:71" ht="18.600000000000001" customHeight="1" x14ac:dyDescent="0.2">
      <c r="B17" s="102"/>
      <c r="E17" s="111" t="s">
        <v>30</v>
      </c>
      <c r="AK17" s="105" t="s">
        <v>26</v>
      </c>
      <c r="AN17" s="111" t="s">
        <v>3</v>
      </c>
      <c r="AR17" s="102"/>
      <c r="BS17" s="99" t="s">
        <v>31</v>
      </c>
    </row>
    <row r="18" spans="2:71" ht="6.95" customHeight="1" x14ac:dyDescent="0.2">
      <c r="B18" s="102"/>
      <c r="AR18" s="102"/>
      <c r="BS18" s="99" t="s">
        <v>7</v>
      </c>
    </row>
    <row r="19" spans="2:71" ht="12" customHeight="1" x14ac:dyDescent="0.2">
      <c r="B19" s="102"/>
      <c r="D19" s="105" t="s">
        <v>32</v>
      </c>
      <c r="AK19" s="105" t="s">
        <v>24</v>
      </c>
      <c r="AN19" s="111" t="s">
        <v>3</v>
      </c>
      <c r="AR19" s="102"/>
      <c r="BS19" s="99" t="s">
        <v>7</v>
      </c>
    </row>
    <row r="20" spans="2:71" ht="18.600000000000001" customHeight="1" x14ac:dyDescent="0.2">
      <c r="B20" s="102"/>
      <c r="E20" s="111" t="s">
        <v>33</v>
      </c>
      <c r="AK20" s="105" t="s">
        <v>26</v>
      </c>
      <c r="AN20" s="111" t="s">
        <v>3</v>
      </c>
      <c r="AR20" s="102"/>
      <c r="BS20" s="99" t="s">
        <v>31</v>
      </c>
    </row>
    <row r="21" spans="2:71" ht="6.95" customHeight="1" x14ac:dyDescent="0.2">
      <c r="B21" s="102"/>
      <c r="AR21" s="102"/>
    </row>
    <row r="22" spans="2:71" ht="12" customHeight="1" x14ac:dyDescent="0.2">
      <c r="B22" s="102"/>
      <c r="D22" s="105" t="s">
        <v>34</v>
      </c>
      <c r="AR22" s="102"/>
    </row>
    <row r="23" spans="2:71" ht="47.25" customHeight="1" x14ac:dyDescent="0.2">
      <c r="B23" s="102"/>
      <c r="E23" s="116" t="s">
        <v>35</v>
      </c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R23" s="102"/>
    </row>
    <row r="24" spans="2:71" ht="6.95" customHeight="1" x14ac:dyDescent="0.2">
      <c r="B24" s="102"/>
      <c r="AR24" s="102"/>
    </row>
    <row r="25" spans="2:71" ht="6.95" customHeight="1" x14ac:dyDescent="0.2">
      <c r="B25" s="102"/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40"/>
      <c r="AJ25" s="240"/>
      <c r="AK25" s="240"/>
      <c r="AL25" s="240"/>
      <c r="AM25" s="240"/>
      <c r="AN25" s="240"/>
      <c r="AO25" s="240"/>
      <c r="AR25" s="102"/>
    </row>
    <row r="26" spans="2:71" s="108" customFormat="1" ht="26.1" customHeight="1" x14ac:dyDescent="0.2">
      <c r="B26" s="2"/>
      <c r="D26" s="241" t="s">
        <v>36</v>
      </c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  <c r="AJ26" s="242"/>
      <c r="AK26" s="243">
        <f>ROUND(AG54,2)</f>
        <v>0</v>
      </c>
      <c r="AL26" s="244"/>
      <c r="AM26" s="244"/>
      <c r="AN26" s="244"/>
      <c r="AO26" s="244"/>
      <c r="AR26" s="2"/>
    </row>
    <row r="27" spans="2:71" s="108" customFormat="1" ht="6.95" customHeight="1" x14ac:dyDescent="0.2">
      <c r="B27" s="2"/>
      <c r="AR27" s="2"/>
    </row>
    <row r="28" spans="2:71" s="108" customFormat="1" ht="12.75" x14ac:dyDescent="0.2">
      <c r="B28" s="2"/>
      <c r="L28" s="245" t="s">
        <v>37</v>
      </c>
      <c r="M28" s="245"/>
      <c r="N28" s="245"/>
      <c r="O28" s="245"/>
      <c r="P28" s="245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K28" s="245" t="s">
        <v>39</v>
      </c>
      <c r="AL28" s="245"/>
      <c r="AM28" s="245"/>
      <c r="AN28" s="245"/>
      <c r="AO28" s="245"/>
      <c r="AR28" s="2"/>
    </row>
    <row r="29" spans="2:71" s="247" customFormat="1" ht="14.45" customHeight="1" x14ac:dyDescent="0.2">
      <c r="B29" s="246"/>
      <c r="D29" s="105" t="s">
        <v>40</v>
      </c>
      <c r="F29" s="105" t="s">
        <v>41</v>
      </c>
      <c r="L29" s="248">
        <v>0.21</v>
      </c>
      <c r="M29" s="249"/>
      <c r="N29" s="249"/>
      <c r="O29" s="249"/>
      <c r="P29" s="249"/>
      <c r="W29" s="250">
        <f>ROUND(AZ54, 2)</f>
        <v>0</v>
      </c>
      <c r="X29" s="249"/>
      <c r="Y29" s="249"/>
      <c r="Z29" s="249"/>
      <c r="AA29" s="249"/>
      <c r="AB29" s="249"/>
      <c r="AC29" s="249"/>
      <c r="AD29" s="249"/>
      <c r="AE29" s="249"/>
      <c r="AK29" s="250">
        <f>ROUND(AV54, 2)</f>
        <v>0</v>
      </c>
      <c r="AL29" s="249"/>
      <c r="AM29" s="249"/>
      <c r="AN29" s="249"/>
      <c r="AO29" s="249"/>
      <c r="AR29" s="246"/>
    </row>
    <row r="30" spans="2:71" s="247" customFormat="1" ht="14.45" customHeight="1" x14ac:dyDescent="0.2">
      <c r="B30" s="246"/>
      <c r="F30" s="105" t="s">
        <v>42</v>
      </c>
      <c r="L30" s="248">
        <v>0.15</v>
      </c>
      <c r="M30" s="249"/>
      <c r="N30" s="249"/>
      <c r="O30" s="249"/>
      <c r="P30" s="249"/>
      <c r="W30" s="250">
        <f>ROUND(BA54, 2)</f>
        <v>0</v>
      </c>
      <c r="X30" s="249"/>
      <c r="Y30" s="249"/>
      <c r="Z30" s="249"/>
      <c r="AA30" s="249"/>
      <c r="AB30" s="249"/>
      <c r="AC30" s="249"/>
      <c r="AD30" s="249"/>
      <c r="AE30" s="249"/>
      <c r="AK30" s="250">
        <f>ROUND(AW54, 2)</f>
        <v>0</v>
      </c>
      <c r="AL30" s="249"/>
      <c r="AM30" s="249"/>
      <c r="AN30" s="249"/>
      <c r="AO30" s="249"/>
      <c r="AR30" s="246"/>
    </row>
    <row r="31" spans="2:71" s="247" customFormat="1" ht="14.45" hidden="1" customHeight="1" x14ac:dyDescent="0.2">
      <c r="B31" s="246"/>
      <c r="F31" s="105" t="s">
        <v>43</v>
      </c>
      <c r="L31" s="248">
        <v>0.21</v>
      </c>
      <c r="M31" s="249"/>
      <c r="N31" s="249"/>
      <c r="O31" s="249"/>
      <c r="P31" s="249"/>
      <c r="W31" s="250">
        <f>ROUND(BB54, 2)</f>
        <v>0</v>
      </c>
      <c r="X31" s="249"/>
      <c r="Y31" s="249"/>
      <c r="Z31" s="249"/>
      <c r="AA31" s="249"/>
      <c r="AB31" s="249"/>
      <c r="AC31" s="249"/>
      <c r="AD31" s="249"/>
      <c r="AE31" s="249"/>
      <c r="AK31" s="250">
        <v>0</v>
      </c>
      <c r="AL31" s="249"/>
      <c r="AM31" s="249"/>
      <c r="AN31" s="249"/>
      <c r="AO31" s="249"/>
      <c r="AR31" s="246"/>
    </row>
    <row r="32" spans="2:71" s="247" customFormat="1" ht="14.45" hidden="1" customHeight="1" x14ac:dyDescent="0.2">
      <c r="B32" s="246"/>
      <c r="F32" s="105" t="s">
        <v>44</v>
      </c>
      <c r="L32" s="248">
        <v>0.15</v>
      </c>
      <c r="M32" s="249"/>
      <c r="N32" s="249"/>
      <c r="O32" s="249"/>
      <c r="P32" s="249"/>
      <c r="W32" s="250">
        <f>ROUND(BC54, 2)</f>
        <v>0</v>
      </c>
      <c r="X32" s="249"/>
      <c r="Y32" s="249"/>
      <c r="Z32" s="249"/>
      <c r="AA32" s="249"/>
      <c r="AB32" s="249"/>
      <c r="AC32" s="249"/>
      <c r="AD32" s="249"/>
      <c r="AE32" s="249"/>
      <c r="AK32" s="250">
        <v>0</v>
      </c>
      <c r="AL32" s="249"/>
      <c r="AM32" s="249"/>
      <c r="AN32" s="249"/>
      <c r="AO32" s="249"/>
      <c r="AR32" s="246"/>
    </row>
    <row r="33" spans="2:44" s="247" customFormat="1" ht="14.45" hidden="1" customHeight="1" x14ac:dyDescent="0.2">
      <c r="B33" s="246"/>
      <c r="F33" s="105" t="s">
        <v>45</v>
      </c>
      <c r="L33" s="248">
        <v>0</v>
      </c>
      <c r="M33" s="249"/>
      <c r="N33" s="249"/>
      <c r="O33" s="249"/>
      <c r="P33" s="249"/>
      <c r="W33" s="250">
        <f>ROUND(BD54, 2)</f>
        <v>0</v>
      </c>
      <c r="X33" s="249"/>
      <c r="Y33" s="249"/>
      <c r="Z33" s="249"/>
      <c r="AA33" s="249"/>
      <c r="AB33" s="249"/>
      <c r="AC33" s="249"/>
      <c r="AD33" s="249"/>
      <c r="AE33" s="249"/>
      <c r="AK33" s="250">
        <v>0</v>
      </c>
      <c r="AL33" s="249"/>
      <c r="AM33" s="249"/>
      <c r="AN33" s="249"/>
      <c r="AO33" s="249"/>
      <c r="AR33" s="246"/>
    </row>
    <row r="34" spans="2:44" s="108" customFormat="1" ht="6.95" customHeight="1" x14ac:dyDescent="0.2">
      <c r="B34" s="2"/>
      <c r="AR34" s="2"/>
    </row>
    <row r="35" spans="2:44" s="108" customFormat="1" ht="26.1" customHeight="1" x14ac:dyDescent="0.2">
      <c r="B35" s="2"/>
      <c r="C35" s="251"/>
      <c r="D35" s="252" t="s">
        <v>46</v>
      </c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4" t="s">
        <v>47</v>
      </c>
      <c r="U35" s="253"/>
      <c r="V35" s="253"/>
      <c r="W35" s="253"/>
      <c r="X35" s="255" t="s">
        <v>48</v>
      </c>
      <c r="Y35" s="256"/>
      <c r="Z35" s="256"/>
      <c r="AA35" s="256"/>
      <c r="AB35" s="256"/>
      <c r="AC35" s="253"/>
      <c r="AD35" s="253"/>
      <c r="AE35" s="253"/>
      <c r="AF35" s="253"/>
      <c r="AG35" s="253"/>
      <c r="AH35" s="253"/>
      <c r="AI35" s="253"/>
      <c r="AJ35" s="253"/>
      <c r="AK35" s="257">
        <f>SUM(AK26:AK33)</f>
        <v>0</v>
      </c>
      <c r="AL35" s="256"/>
      <c r="AM35" s="256"/>
      <c r="AN35" s="256"/>
      <c r="AO35" s="258"/>
      <c r="AP35" s="251"/>
      <c r="AQ35" s="251"/>
      <c r="AR35" s="2"/>
    </row>
    <row r="36" spans="2:44" s="108" customFormat="1" ht="6.95" customHeight="1" x14ac:dyDescent="0.2">
      <c r="B36" s="2"/>
      <c r="AR36" s="2"/>
    </row>
    <row r="37" spans="2:44" s="108" customFormat="1" ht="6.95" customHeight="1" x14ac:dyDescent="0.2">
      <c r="B37" s="131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2"/>
    </row>
    <row r="41" spans="2:44" s="108" customFormat="1" ht="6.95" customHeight="1" x14ac:dyDescent="0.2">
      <c r="B41" s="133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2"/>
    </row>
    <row r="42" spans="2:44" s="108" customFormat="1" ht="24.95" customHeight="1" x14ac:dyDescent="0.2">
      <c r="B42" s="2"/>
      <c r="C42" s="103" t="s">
        <v>49</v>
      </c>
      <c r="AR42" s="2"/>
    </row>
    <row r="43" spans="2:44" s="108" customFormat="1" ht="6.95" customHeight="1" x14ac:dyDescent="0.2">
      <c r="B43" s="2"/>
      <c r="AR43" s="2"/>
    </row>
    <row r="44" spans="2:44" s="260" customFormat="1" ht="12" customHeight="1" x14ac:dyDescent="0.2">
      <c r="B44" s="259"/>
      <c r="C44" s="105" t="s">
        <v>13</v>
      </c>
      <c r="L44" s="260" t="str">
        <f>K5</f>
        <v>04</v>
      </c>
      <c r="AR44" s="259"/>
    </row>
    <row r="45" spans="2:44" s="263" customFormat="1" ht="36.950000000000003" customHeight="1" x14ac:dyDescent="0.2">
      <c r="B45" s="261"/>
      <c r="C45" s="262" t="s">
        <v>15</v>
      </c>
      <c r="L45" s="109" t="str">
        <f>K6</f>
        <v>Modernizace učeben ZŠ Slezská Ostrava II (PD, AD, IČ)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R45" s="261"/>
    </row>
    <row r="46" spans="2:44" s="108" customFormat="1" ht="6.95" customHeight="1" x14ac:dyDescent="0.2">
      <c r="B46" s="2"/>
      <c r="AR46" s="2"/>
    </row>
    <row r="47" spans="2:44" s="108" customFormat="1" ht="12" customHeight="1" x14ac:dyDescent="0.2">
      <c r="B47" s="2"/>
      <c r="C47" s="105" t="s">
        <v>19</v>
      </c>
      <c r="L47" s="265" t="str">
        <f>IF(K8="","",K8)</f>
        <v>Slezská Ostrava</v>
      </c>
      <c r="AI47" s="105" t="s">
        <v>21</v>
      </c>
      <c r="AM47" s="266" t="str">
        <f>IF(AN8= "","",AN8)</f>
        <v>30. 6. 2022</v>
      </c>
      <c r="AN47" s="266"/>
      <c r="AR47" s="2"/>
    </row>
    <row r="48" spans="2:44" s="108" customFormat="1" ht="6.95" customHeight="1" x14ac:dyDescent="0.2">
      <c r="B48" s="2"/>
      <c r="AR48" s="2"/>
    </row>
    <row r="49" spans="1:91" s="108" customFormat="1" ht="15.2" customHeight="1" x14ac:dyDescent="0.2">
      <c r="B49" s="2"/>
      <c r="C49" s="105" t="s">
        <v>23</v>
      </c>
      <c r="L49" s="260" t="str">
        <f>IF(E11= "","",E11)</f>
        <v>Městský obvod Slezská Ostrava</v>
      </c>
      <c r="AI49" s="105" t="s">
        <v>29</v>
      </c>
      <c r="AM49" s="267" t="str">
        <f>IF(E17="","",E17)</f>
        <v>Kapego projekt s.r.o.</v>
      </c>
      <c r="AN49" s="268"/>
      <c r="AO49" s="268"/>
      <c r="AP49" s="268"/>
      <c r="AR49" s="2"/>
      <c r="AS49" s="269" t="s">
        <v>50</v>
      </c>
      <c r="AT49" s="270"/>
      <c r="AU49" s="117"/>
      <c r="AV49" s="117"/>
      <c r="AW49" s="117"/>
      <c r="AX49" s="117"/>
      <c r="AY49" s="117"/>
      <c r="AZ49" s="117"/>
      <c r="BA49" s="117"/>
      <c r="BB49" s="117"/>
      <c r="BC49" s="117"/>
      <c r="BD49" s="271"/>
    </row>
    <row r="50" spans="1:91" s="108" customFormat="1" ht="15.2" customHeight="1" x14ac:dyDescent="0.2">
      <c r="B50" s="2"/>
      <c r="C50" s="105" t="s">
        <v>27</v>
      </c>
      <c r="L50" s="260" t="str">
        <f>IF(E14="","",E14)</f>
        <v xml:space="preserve"> </v>
      </c>
      <c r="AI50" s="105" t="s">
        <v>32</v>
      </c>
      <c r="AM50" s="267" t="str">
        <f>IF(E20="","",E20)</f>
        <v>Pavel Klus</v>
      </c>
      <c r="AN50" s="268"/>
      <c r="AO50" s="268"/>
      <c r="AP50" s="268"/>
      <c r="AR50" s="2"/>
      <c r="AS50" s="272"/>
      <c r="AT50" s="273"/>
      <c r="BD50" s="182"/>
    </row>
    <row r="51" spans="1:91" s="108" customFormat="1" ht="10.7" customHeight="1" x14ac:dyDescent="0.2">
      <c r="B51" s="2"/>
      <c r="AR51" s="2"/>
      <c r="AS51" s="272"/>
      <c r="AT51" s="273"/>
      <c r="BD51" s="182"/>
    </row>
    <row r="52" spans="1:91" s="108" customFormat="1" ht="29.25" customHeight="1" x14ac:dyDescent="0.2">
      <c r="B52" s="2"/>
      <c r="C52" s="274" t="s">
        <v>51</v>
      </c>
      <c r="D52" s="275"/>
      <c r="E52" s="275"/>
      <c r="F52" s="275"/>
      <c r="G52" s="275"/>
      <c r="H52" s="126"/>
      <c r="I52" s="276" t="s">
        <v>52</v>
      </c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7" t="s">
        <v>53</v>
      </c>
      <c r="AH52" s="275"/>
      <c r="AI52" s="275"/>
      <c r="AJ52" s="275"/>
      <c r="AK52" s="275"/>
      <c r="AL52" s="275"/>
      <c r="AM52" s="275"/>
      <c r="AN52" s="276" t="s">
        <v>54</v>
      </c>
      <c r="AO52" s="275"/>
      <c r="AP52" s="275"/>
      <c r="AQ52" s="278" t="s">
        <v>55</v>
      </c>
      <c r="AR52" s="2"/>
      <c r="AS52" s="153" t="s">
        <v>56</v>
      </c>
      <c r="AT52" s="154" t="s">
        <v>57</v>
      </c>
      <c r="AU52" s="154" t="s">
        <v>58</v>
      </c>
      <c r="AV52" s="154" t="s">
        <v>59</v>
      </c>
      <c r="AW52" s="154" t="s">
        <v>60</v>
      </c>
      <c r="AX52" s="154" t="s">
        <v>61</v>
      </c>
      <c r="AY52" s="154" t="s">
        <v>62</v>
      </c>
      <c r="AZ52" s="154" t="s">
        <v>63</v>
      </c>
      <c r="BA52" s="154" t="s">
        <v>64</v>
      </c>
      <c r="BB52" s="154" t="s">
        <v>65</v>
      </c>
      <c r="BC52" s="154" t="s">
        <v>66</v>
      </c>
      <c r="BD52" s="155" t="s">
        <v>67</v>
      </c>
    </row>
    <row r="53" spans="1:91" s="108" customFormat="1" ht="10.7" customHeight="1" x14ac:dyDescent="0.2">
      <c r="B53" s="29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"/>
      <c r="AS53" s="159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271"/>
    </row>
    <row r="54" spans="1:91" s="279" customFormat="1" ht="32.450000000000003" customHeight="1" x14ac:dyDescent="0.2">
      <c r="B54" s="300"/>
      <c r="C54" s="301" t="s">
        <v>68</v>
      </c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02"/>
      <c r="P54" s="302"/>
      <c r="Q54" s="302"/>
      <c r="R54" s="302"/>
      <c r="S54" s="302"/>
      <c r="T54" s="302"/>
      <c r="U54" s="302"/>
      <c r="V54" s="302"/>
      <c r="W54" s="302"/>
      <c r="X54" s="302"/>
      <c r="Y54" s="302"/>
      <c r="Z54" s="302"/>
      <c r="AA54" s="302"/>
      <c r="AB54" s="302"/>
      <c r="AC54" s="302"/>
      <c r="AD54" s="302"/>
      <c r="AE54" s="302"/>
      <c r="AF54" s="302"/>
      <c r="AG54" s="303">
        <f>ROUND(SUM(AG55:AG58),2)</f>
        <v>0</v>
      </c>
      <c r="AH54" s="303"/>
      <c r="AI54" s="303"/>
      <c r="AJ54" s="303"/>
      <c r="AK54" s="303"/>
      <c r="AL54" s="303"/>
      <c r="AM54" s="303"/>
      <c r="AN54" s="304">
        <f>SUM(AG54,AT54)</f>
        <v>0</v>
      </c>
      <c r="AO54" s="304"/>
      <c r="AP54" s="304"/>
      <c r="AQ54" s="305" t="s">
        <v>3</v>
      </c>
      <c r="AR54" s="280"/>
      <c r="AS54" s="281">
        <f>ROUND(SUM(AS55:AS58),2)</f>
        <v>0</v>
      </c>
      <c r="AT54" s="282">
        <f>ROUND(SUM(AV54:AW54),2)</f>
        <v>0</v>
      </c>
      <c r="AU54" s="283">
        <f>ROUND(SUM(AU55:AU58),5)</f>
        <v>2098.8784300000002</v>
      </c>
      <c r="AV54" s="282">
        <f>ROUND(AZ54*L29,2)</f>
        <v>0</v>
      </c>
      <c r="AW54" s="282">
        <f>ROUND(BA54*L30,2)</f>
        <v>0</v>
      </c>
      <c r="AX54" s="282">
        <f>ROUND(BB54*L29,2)</f>
        <v>0</v>
      </c>
      <c r="AY54" s="282">
        <f>ROUND(BC54*L30,2)</f>
        <v>0</v>
      </c>
      <c r="AZ54" s="282">
        <f>ROUND(SUM(AZ55:AZ58),2)</f>
        <v>0</v>
      </c>
      <c r="BA54" s="282">
        <f>ROUND(SUM(BA55:BA58),2)</f>
        <v>0</v>
      </c>
      <c r="BB54" s="282">
        <f>ROUND(SUM(BB55:BB58),2)</f>
        <v>0</v>
      </c>
      <c r="BC54" s="282">
        <f>ROUND(SUM(BC55:BC58),2)</f>
        <v>0</v>
      </c>
      <c r="BD54" s="284">
        <f>ROUND(SUM(BD55:BD58),2)</f>
        <v>0</v>
      </c>
      <c r="BS54" s="285" t="s">
        <v>69</v>
      </c>
      <c r="BT54" s="285" t="s">
        <v>70</v>
      </c>
      <c r="BU54" s="286" t="s">
        <v>71</v>
      </c>
      <c r="BV54" s="285" t="s">
        <v>72</v>
      </c>
      <c r="BW54" s="285" t="s">
        <v>5</v>
      </c>
      <c r="BX54" s="285" t="s">
        <v>73</v>
      </c>
      <c r="CL54" s="285" t="s">
        <v>3</v>
      </c>
    </row>
    <row r="55" spans="1:91" s="293" customFormat="1" ht="24.75" customHeight="1" x14ac:dyDescent="0.2">
      <c r="A55" s="287" t="s">
        <v>74</v>
      </c>
      <c r="B55" s="306"/>
      <c r="C55" s="307"/>
      <c r="D55" s="308" t="s">
        <v>8</v>
      </c>
      <c r="E55" s="308"/>
      <c r="F55" s="308"/>
      <c r="G55" s="308"/>
      <c r="H55" s="308"/>
      <c r="I55" s="309"/>
      <c r="J55" s="308" t="s">
        <v>75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10">
        <f>'21 - ZŠ Bohumínská - Cvič...'!J30</f>
        <v>0</v>
      </c>
      <c r="AH55" s="311"/>
      <c r="AI55" s="311"/>
      <c r="AJ55" s="311"/>
      <c r="AK55" s="311"/>
      <c r="AL55" s="311"/>
      <c r="AM55" s="311"/>
      <c r="AN55" s="310">
        <f>SUM(AG55,AT55)</f>
        <v>0</v>
      </c>
      <c r="AO55" s="311"/>
      <c r="AP55" s="311"/>
      <c r="AQ55" s="312" t="s">
        <v>76</v>
      </c>
      <c r="AR55" s="288"/>
      <c r="AS55" s="289">
        <v>0</v>
      </c>
      <c r="AT55" s="290">
        <f>ROUND(SUM(AV55:AW55),2)</f>
        <v>0</v>
      </c>
      <c r="AU55" s="291">
        <f>'21 - ZŠ Bohumínská - Cvič...'!P101</f>
        <v>1466.1746220000002</v>
      </c>
      <c r="AV55" s="290">
        <f>'21 - ZŠ Bohumínská - Cvič...'!J33</f>
        <v>0</v>
      </c>
      <c r="AW55" s="290">
        <f>'21 - ZŠ Bohumínská - Cvič...'!J34</f>
        <v>0</v>
      </c>
      <c r="AX55" s="290">
        <f>'21 - ZŠ Bohumínská - Cvič...'!J35</f>
        <v>0</v>
      </c>
      <c r="AY55" s="290">
        <f>'21 - ZŠ Bohumínská - Cvič...'!J36</f>
        <v>0</v>
      </c>
      <c r="AZ55" s="290">
        <f>'21 - ZŠ Bohumínská - Cvič...'!F33</f>
        <v>0</v>
      </c>
      <c r="BA55" s="290">
        <f>'21 - ZŠ Bohumínská - Cvič...'!F34</f>
        <v>0</v>
      </c>
      <c r="BB55" s="290">
        <f>'21 - ZŠ Bohumínská - Cvič...'!F35</f>
        <v>0</v>
      </c>
      <c r="BC55" s="290">
        <f>'21 - ZŠ Bohumínská - Cvič...'!F36</f>
        <v>0</v>
      </c>
      <c r="BD55" s="292">
        <f>'21 - ZŠ Bohumínská - Cvič...'!F37</f>
        <v>0</v>
      </c>
      <c r="BT55" s="294" t="s">
        <v>77</v>
      </c>
      <c r="BV55" s="294" t="s">
        <v>72</v>
      </c>
      <c r="BW55" s="294" t="s">
        <v>78</v>
      </c>
      <c r="BX55" s="294" t="s">
        <v>5</v>
      </c>
      <c r="CL55" s="294" t="s">
        <v>3</v>
      </c>
      <c r="CM55" s="294" t="s">
        <v>79</v>
      </c>
    </row>
    <row r="56" spans="1:91" s="293" customFormat="1" ht="24.75" customHeight="1" x14ac:dyDescent="0.2">
      <c r="A56" s="287" t="s">
        <v>74</v>
      </c>
      <c r="B56" s="306"/>
      <c r="C56" s="307"/>
      <c r="D56" s="308" t="s">
        <v>80</v>
      </c>
      <c r="E56" s="308"/>
      <c r="F56" s="308"/>
      <c r="G56" s="308"/>
      <c r="H56" s="308"/>
      <c r="I56" s="309"/>
      <c r="J56" s="308" t="s">
        <v>81</v>
      </c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10">
        <f>'22 - ZŠ Bohumínská - Cvič...'!J30</f>
        <v>0</v>
      </c>
      <c r="AH56" s="311"/>
      <c r="AI56" s="311"/>
      <c r="AJ56" s="311"/>
      <c r="AK56" s="311"/>
      <c r="AL56" s="311"/>
      <c r="AM56" s="311"/>
      <c r="AN56" s="310">
        <f>SUM(AG56,AT56)</f>
        <v>0</v>
      </c>
      <c r="AO56" s="311"/>
      <c r="AP56" s="311"/>
      <c r="AQ56" s="312" t="s">
        <v>76</v>
      </c>
      <c r="AR56" s="288"/>
      <c r="AS56" s="289">
        <v>0</v>
      </c>
      <c r="AT56" s="290">
        <f>ROUND(SUM(AV56:AW56),2)</f>
        <v>0</v>
      </c>
      <c r="AU56" s="291">
        <f>'22 - ZŠ Bohumínská - Cvič...'!P81</f>
        <v>0</v>
      </c>
      <c r="AV56" s="290">
        <f>'22 - ZŠ Bohumínská - Cvič...'!J33</f>
        <v>0</v>
      </c>
      <c r="AW56" s="290">
        <f>'22 - ZŠ Bohumínská - Cvič...'!J34</f>
        <v>0</v>
      </c>
      <c r="AX56" s="290">
        <f>'22 - ZŠ Bohumínská - Cvič...'!J35</f>
        <v>0</v>
      </c>
      <c r="AY56" s="290">
        <f>'22 - ZŠ Bohumínská - Cvič...'!J36</f>
        <v>0</v>
      </c>
      <c r="AZ56" s="290">
        <f>'22 - ZŠ Bohumínská - Cvič...'!F33</f>
        <v>0</v>
      </c>
      <c r="BA56" s="290">
        <f>'22 - ZŠ Bohumínská - Cvič...'!F34</f>
        <v>0</v>
      </c>
      <c r="BB56" s="290">
        <f>'22 - ZŠ Bohumínská - Cvič...'!F35</f>
        <v>0</v>
      </c>
      <c r="BC56" s="290">
        <f>'22 - ZŠ Bohumínská - Cvič...'!F36</f>
        <v>0</v>
      </c>
      <c r="BD56" s="292">
        <f>'22 - ZŠ Bohumínská - Cvič...'!F37</f>
        <v>0</v>
      </c>
      <c r="BT56" s="294" t="s">
        <v>77</v>
      </c>
      <c r="BV56" s="294" t="s">
        <v>72</v>
      </c>
      <c r="BW56" s="294" t="s">
        <v>82</v>
      </c>
      <c r="BX56" s="294" t="s">
        <v>5</v>
      </c>
      <c r="CL56" s="294" t="s">
        <v>3</v>
      </c>
      <c r="CM56" s="294" t="s">
        <v>79</v>
      </c>
    </row>
    <row r="57" spans="1:91" s="293" customFormat="1" ht="24.75" customHeight="1" x14ac:dyDescent="0.2">
      <c r="A57" s="287" t="s">
        <v>74</v>
      </c>
      <c r="B57" s="306"/>
      <c r="C57" s="307"/>
      <c r="D57" s="308" t="s">
        <v>83</v>
      </c>
      <c r="E57" s="308"/>
      <c r="F57" s="308"/>
      <c r="G57" s="308"/>
      <c r="H57" s="308"/>
      <c r="I57" s="309"/>
      <c r="J57" s="308" t="s">
        <v>84</v>
      </c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10">
        <f>'23 - ZŠ Bohumínská - Škol...'!J30</f>
        <v>0</v>
      </c>
      <c r="AH57" s="311"/>
      <c r="AI57" s="311"/>
      <c r="AJ57" s="311"/>
      <c r="AK57" s="311"/>
      <c r="AL57" s="311"/>
      <c r="AM57" s="311"/>
      <c r="AN57" s="310">
        <f>SUM(AG57,AT57)</f>
        <v>0</v>
      </c>
      <c r="AO57" s="311"/>
      <c r="AP57" s="311"/>
      <c r="AQ57" s="312" t="s">
        <v>76</v>
      </c>
      <c r="AR57" s="288"/>
      <c r="AS57" s="289">
        <v>0</v>
      </c>
      <c r="AT57" s="290">
        <f>ROUND(SUM(AV57:AW57),2)</f>
        <v>0</v>
      </c>
      <c r="AU57" s="291">
        <f>'23 - ZŠ Bohumínská - Škol...'!P95</f>
        <v>632.70380499999999</v>
      </c>
      <c r="AV57" s="290">
        <f>'23 - ZŠ Bohumínská - Škol...'!J33</f>
        <v>0</v>
      </c>
      <c r="AW57" s="290">
        <f>'23 - ZŠ Bohumínská - Škol...'!J34</f>
        <v>0</v>
      </c>
      <c r="AX57" s="290">
        <f>'23 - ZŠ Bohumínská - Škol...'!J35</f>
        <v>0</v>
      </c>
      <c r="AY57" s="290">
        <f>'23 - ZŠ Bohumínská - Škol...'!J36</f>
        <v>0</v>
      </c>
      <c r="AZ57" s="290">
        <f>'23 - ZŠ Bohumínská - Škol...'!F33</f>
        <v>0</v>
      </c>
      <c r="BA57" s="290">
        <f>'23 - ZŠ Bohumínská - Škol...'!F34</f>
        <v>0</v>
      </c>
      <c r="BB57" s="290">
        <f>'23 - ZŠ Bohumínská - Škol...'!F35</f>
        <v>0</v>
      </c>
      <c r="BC57" s="290">
        <f>'23 - ZŠ Bohumínská - Škol...'!F36</f>
        <v>0</v>
      </c>
      <c r="BD57" s="292">
        <f>'23 - ZŠ Bohumínská - Škol...'!F37</f>
        <v>0</v>
      </c>
      <c r="BT57" s="294" t="s">
        <v>77</v>
      </c>
      <c r="BV57" s="294" t="s">
        <v>72</v>
      </c>
      <c r="BW57" s="294" t="s">
        <v>85</v>
      </c>
      <c r="BX57" s="294" t="s">
        <v>5</v>
      </c>
      <c r="CL57" s="294" t="s">
        <v>3</v>
      </c>
      <c r="CM57" s="294" t="s">
        <v>79</v>
      </c>
    </row>
    <row r="58" spans="1:91" s="293" customFormat="1" ht="24.75" customHeight="1" x14ac:dyDescent="0.2">
      <c r="A58" s="287" t="s">
        <v>74</v>
      </c>
      <c r="B58" s="306"/>
      <c r="C58" s="307"/>
      <c r="D58" s="308" t="s">
        <v>86</v>
      </c>
      <c r="E58" s="308"/>
      <c r="F58" s="308"/>
      <c r="G58" s="308"/>
      <c r="H58" s="308"/>
      <c r="I58" s="309"/>
      <c r="J58" s="308" t="s">
        <v>87</v>
      </c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310">
        <f>'24 - ZŠ Bohumínská - Škol...'!J30</f>
        <v>0</v>
      </c>
      <c r="AH58" s="311"/>
      <c r="AI58" s="311"/>
      <c r="AJ58" s="311"/>
      <c r="AK58" s="311"/>
      <c r="AL58" s="311"/>
      <c r="AM58" s="311"/>
      <c r="AN58" s="310">
        <f>SUM(AG58,AT58)</f>
        <v>0</v>
      </c>
      <c r="AO58" s="311"/>
      <c r="AP58" s="311"/>
      <c r="AQ58" s="312" t="s">
        <v>76</v>
      </c>
      <c r="AR58" s="288"/>
      <c r="AS58" s="295">
        <v>0</v>
      </c>
      <c r="AT58" s="296">
        <f>ROUND(SUM(AV58:AW58),2)</f>
        <v>0</v>
      </c>
      <c r="AU58" s="297">
        <f>'24 - ZŠ Bohumínská - Škol...'!P81</f>
        <v>0</v>
      </c>
      <c r="AV58" s="296">
        <f>'24 - ZŠ Bohumínská - Škol...'!J33</f>
        <v>0</v>
      </c>
      <c r="AW58" s="296">
        <f>'24 - ZŠ Bohumínská - Škol...'!J34</f>
        <v>0</v>
      </c>
      <c r="AX58" s="296">
        <f>'24 - ZŠ Bohumínská - Škol...'!J35</f>
        <v>0</v>
      </c>
      <c r="AY58" s="296">
        <f>'24 - ZŠ Bohumínská - Škol...'!J36</f>
        <v>0</v>
      </c>
      <c r="AZ58" s="296">
        <f>'24 - ZŠ Bohumínská - Škol...'!F33</f>
        <v>0</v>
      </c>
      <c r="BA58" s="296">
        <f>'24 - ZŠ Bohumínská - Škol...'!F34</f>
        <v>0</v>
      </c>
      <c r="BB58" s="296">
        <f>'24 - ZŠ Bohumínská - Škol...'!F35</f>
        <v>0</v>
      </c>
      <c r="BC58" s="296">
        <f>'24 - ZŠ Bohumínská - Škol...'!F36</f>
        <v>0</v>
      </c>
      <c r="BD58" s="298">
        <f>'24 - ZŠ Bohumínská - Škol...'!F37</f>
        <v>0</v>
      </c>
      <c r="BT58" s="294" t="s">
        <v>77</v>
      </c>
      <c r="BV58" s="294" t="s">
        <v>72</v>
      </c>
      <c r="BW58" s="294" t="s">
        <v>88</v>
      </c>
      <c r="BX58" s="294" t="s">
        <v>5</v>
      </c>
      <c r="CL58" s="294" t="s">
        <v>3</v>
      </c>
      <c r="CM58" s="294" t="s">
        <v>79</v>
      </c>
    </row>
    <row r="59" spans="1:91" s="108" customFormat="1" ht="30" customHeight="1" x14ac:dyDescent="0.2">
      <c r="B59" s="2"/>
      <c r="AR59" s="2"/>
    </row>
    <row r="60" spans="1:91" s="108" customFormat="1" ht="6.95" customHeight="1" x14ac:dyDescent="0.2">
      <c r="B60" s="131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2"/>
    </row>
  </sheetData>
  <sheetProtection algorithmName="SHA-512" hashValue="J6Q0ERYu/3lqFbXVp0ktG5qvAUQYlChJyHR86/p4IElq31IByb4stKwQSMyiyLSWrFYgltT3FftsOmoRncpGdA==" saltValue="/SRizIIKDruv8eUhirpwNA==" spinCount="100000" sheet="1" objects="1" scenarios="1"/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21 - ZŠ Bohumínská - Cvič...'!C2" display="/" xr:uid="{00000000-0004-0000-0000-000000000000}"/>
    <hyperlink ref="A56" location="'22 - ZŠ Bohumínská - Cvič...'!C2" display="/" xr:uid="{00000000-0004-0000-0000-000001000000}"/>
    <hyperlink ref="A57" location="'23 - ZŠ Bohumínská - Škol...'!C2" display="/" xr:uid="{00000000-0004-0000-0000-000002000000}"/>
    <hyperlink ref="A58" location="'24 - ZŠ Bohumínská - Škol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51"/>
  <sheetViews>
    <sheetView showGridLines="0" topLeftCell="A89" workbookViewId="0">
      <selection activeCell="I104" sqref="I104"/>
    </sheetView>
  </sheetViews>
  <sheetFormatPr defaultColWidth="8.6640625" defaultRowHeight="11.25" x14ac:dyDescent="0.2"/>
  <cols>
    <col min="1" max="1" width="8.1640625" style="96" customWidth="1"/>
    <col min="2" max="2" width="1.1640625" style="96" customWidth="1"/>
    <col min="3" max="3" width="4" style="96" customWidth="1"/>
    <col min="4" max="4" width="4.1640625" style="96" customWidth="1"/>
    <col min="5" max="5" width="17" style="96" customWidth="1"/>
    <col min="6" max="6" width="50.6640625" style="96" customWidth="1"/>
    <col min="7" max="7" width="7.5" style="96" customWidth="1"/>
    <col min="8" max="8" width="14" style="96" customWidth="1"/>
    <col min="9" max="9" width="15.6640625" style="96" customWidth="1"/>
    <col min="10" max="11" width="22.1640625" style="96" customWidth="1"/>
    <col min="12" max="12" width="9.1640625" style="96" customWidth="1"/>
    <col min="13" max="13" width="10.6640625" style="96" hidden="1" customWidth="1"/>
    <col min="14" max="14" width="9.1640625" style="96" hidden="1"/>
    <col min="15" max="20" width="14" style="96" hidden="1" customWidth="1"/>
    <col min="21" max="21" width="16.1640625" style="96" hidden="1" customWidth="1"/>
    <col min="22" max="22" width="12.1640625" style="96" customWidth="1"/>
    <col min="23" max="23" width="16.1640625" style="96" customWidth="1"/>
    <col min="24" max="24" width="12.1640625" style="96" customWidth="1"/>
    <col min="25" max="25" width="15" style="96" customWidth="1"/>
    <col min="26" max="26" width="11" style="96" customWidth="1"/>
    <col min="27" max="27" width="15" style="96" customWidth="1"/>
    <col min="28" max="28" width="16.1640625" style="96" customWidth="1"/>
    <col min="29" max="29" width="11" style="96" customWidth="1"/>
    <col min="30" max="30" width="15" style="96" customWidth="1"/>
    <col min="31" max="31" width="16.1640625" style="96" customWidth="1"/>
    <col min="32" max="43" width="8.6640625" style="96"/>
    <col min="44" max="65" width="9.1640625" style="96" hidden="1"/>
    <col min="66" max="16384" width="8.6640625" style="96"/>
  </cols>
  <sheetData>
    <row r="2" spans="2:46" ht="36.950000000000003" customHeight="1" x14ac:dyDescent="0.2">
      <c r="L2" s="97" t="s">
        <v>6</v>
      </c>
      <c r="M2" s="98"/>
      <c r="N2" s="98"/>
      <c r="O2" s="98"/>
      <c r="P2" s="98"/>
      <c r="Q2" s="98"/>
      <c r="R2" s="98"/>
      <c r="S2" s="98"/>
      <c r="T2" s="98"/>
      <c r="U2" s="98"/>
      <c r="V2" s="98"/>
      <c r="AT2" s="99" t="s">
        <v>78</v>
      </c>
    </row>
    <row r="3" spans="2:46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2"/>
      <c r="AT3" s="99" t="s">
        <v>79</v>
      </c>
    </row>
    <row r="4" spans="2:46" ht="24.95" customHeight="1" x14ac:dyDescent="0.2">
      <c r="B4" s="102"/>
      <c r="D4" s="103" t="s">
        <v>89</v>
      </c>
      <c r="L4" s="102"/>
      <c r="M4" s="104" t="s">
        <v>11</v>
      </c>
      <c r="AT4" s="99" t="s">
        <v>4</v>
      </c>
    </row>
    <row r="5" spans="2:46" ht="6.95" customHeight="1" x14ac:dyDescent="0.2">
      <c r="B5" s="102"/>
      <c r="L5" s="102"/>
    </row>
    <row r="6" spans="2:46" ht="12" customHeight="1" x14ac:dyDescent="0.2">
      <c r="B6" s="102"/>
      <c r="D6" s="105" t="s">
        <v>15</v>
      </c>
      <c r="L6" s="102"/>
    </row>
    <row r="7" spans="2:46" ht="16.5" customHeight="1" x14ac:dyDescent="0.2">
      <c r="B7" s="102"/>
      <c r="E7" s="106" t="str">
        <f>'Rekapitulace stavby'!K6</f>
        <v>Modernizace učeben ZŠ Slezská Ostrava II (PD, AD, IČ)</v>
      </c>
      <c r="F7" s="107"/>
      <c r="G7" s="107"/>
      <c r="H7" s="107"/>
      <c r="L7" s="102"/>
    </row>
    <row r="8" spans="2:46" s="108" customFormat="1" ht="12" customHeight="1" x14ac:dyDescent="0.2">
      <c r="B8" s="2"/>
      <c r="D8" s="105" t="s">
        <v>90</v>
      </c>
      <c r="L8" s="2"/>
    </row>
    <row r="9" spans="2:46" s="108" customFormat="1" ht="16.5" customHeight="1" x14ac:dyDescent="0.2">
      <c r="B9" s="2"/>
      <c r="E9" s="109" t="s">
        <v>91</v>
      </c>
      <c r="F9" s="110"/>
      <c r="G9" s="110"/>
      <c r="H9" s="110"/>
      <c r="L9" s="2"/>
    </row>
    <row r="10" spans="2:46" s="108" customFormat="1" x14ac:dyDescent="0.2">
      <c r="B10" s="2"/>
      <c r="L10" s="2"/>
    </row>
    <row r="11" spans="2:46" s="108" customFormat="1" ht="12" customHeight="1" x14ac:dyDescent="0.2">
      <c r="B11" s="2"/>
      <c r="D11" s="105" t="s">
        <v>17</v>
      </c>
      <c r="F11" s="111" t="s">
        <v>3</v>
      </c>
      <c r="I11" s="105" t="s">
        <v>18</v>
      </c>
      <c r="J11" s="111" t="s">
        <v>3</v>
      </c>
      <c r="L11" s="2"/>
    </row>
    <row r="12" spans="2:46" s="108" customFormat="1" ht="12" customHeight="1" x14ac:dyDescent="0.2">
      <c r="B12" s="2"/>
      <c r="D12" s="105" t="s">
        <v>19</v>
      </c>
      <c r="F12" s="111" t="s">
        <v>20</v>
      </c>
      <c r="I12" s="105" t="s">
        <v>21</v>
      </c>
      <c r="J12" s="112" t="str">
        <f>'Rekapitulace stavby'!AN8</f>
        <v>30. 6. 2022</v>
      </c>
      <c r="L12" s="2"/>
    </row>
    <row r="13" spans="2:46" s="108" customFormat="1" ht="10.7" customHeight="1" x14ac:dyDescent="0.2">
      <c r="B13" s="2"/>
      <c r="L13" s="2"/>
    </row>
    <row r="14" spans="2:46" s="108" customFormat="1" ht="12" customHeight="1" x14ac:dyDescent="0.2">
      <c r="B14" s="2"/>
      <c r="D14" s="105" t="s">
        <v>23</v>
      </c>
      <c r="I14" s="105" t="s">
        <v>24</v>
      </c>
      <c r="J14" s="111" t="s">
        <v>3</v>
      </c>
      <c r="L14" s="2"/>
    </row>
    <row r="15" spans="2:46" s="108" customFormat="1" ht="18" customHeight="1" x14ac:dyDescent="0.2">
      <c r="B15" s="2"/>
      <c r="E15" s="111" t="s">
        <v>25</v>
      </c>
      <c r="I15" s="105" t="s">
        <v>26</v>
      </c>
      <c r="J15" s="111" t="s">
        <v>3</v>
      </c>
      <c r="L15" s="2"/>
    </row>
    <row r="16" spans="2:46" s="108" customFormat="1" ht="6.95" customHeight="1" x14ac:dyDescent="0.2">
      <c r="B16" s="2"/>
      <c r="L16" s="2"/>
    </row>
    <row r="17" spans="2:12" s="108" customFormat="1" ht="12" customHeight="1" x14ac:dyDescent="0.2">
      <c r="B17" s="2"/>
      <c r="D17" s="105" t="s">
        <v>27</v>
      </c>
      <c r="I17" s="105" t="s">
        <v>24</v>
      </c>
      <c r="J17" s="111" t="str">
        <f>'Rekapitulace stavby'!AN13</f>
        <v/>
      </c>
      <c r="L17" s="2"/>
    </row>
    <row r="18" spans="2:12" s="108" customFormat="1" ht="18" customHeight="1" x14ac:dyDescent="0.2">
      <c r="B18" s="2"/>
      <c r="E18" s="113" t="str">
        <f>'Rekapitulace stavby'!E14</f>
        <v xml:space="preserve"> </v>
      </c>
      <c r="F18" s="113"/>
      <c r="G18" s="113"/>
      <c r="H18" s="113"/>
      <c r="I18" s="105" t="s">
        <v>26</v>
      </c>
      <c r="J18" s="111" t="str">
        <f>'Rekapitulace stavby'!AN14</f>
        <v/>
      </c>
      <c r="L18" s="2"/>
    </row>
    <row r="19" spans="2:12" s="108" customFormat="1" ht="6.95" customHeight="1" x14ac:dyDescent="0.2">
      <c r="B19" s="2"/>
      <c r="L19" s="2"/>
    </row>
    <row r="20" spans="2:12" s="108" customFormat="1" ht="12" customHeight="1" x14ac:dyDescent="0.2">
      <c r="B20" s="2"/>
      <c r="D20" s="105" t="s">
        <v>29</v>
      </c>
      <c r="I20" s="105" t="s">
        <v>24</v>
      </c>
      <c r="J20" s="111" t="s">
        <v>3</v>
      </c>
      <c r="L20" s="2"/>
    </row>
    <row r="21" spans="2:12" s="108" customFormat="1" ht="18" customHeight="1" x14ac:dyDescent="0.2">
      <c r="B21" s="2"/>
      <c r="E21" s="111" t="s">
        <v>30</v>
      </c>
      <c r="I21" s="105" t="s">
        <v>26</v>
      </c>
      <c r="J21" s="111" t="s">
        <v>3</v>
      </c>
      <c r="L21" s="2"/>
    </row>
    <row r="22" spans="2:12" s="108" customFormat="1" ht="6.95" customHeight="1" x14ac:dyDescent="0.2">
      <c r="B22" s="2"/>
      <c r="L22" s="2"/>
    </row>
    <row r="23" spans="2:12" s="108" customFormat="1" ht="12" customHeight="1" x14ac:dyDescent="0.2">
      <c r="B23" s="2"/>
      <c r="D23" s="105" t="s">
        <v>32</v>
      </c>
      <c r="I23" s="105" t="s">
        <v>24</v>
      </c>
      <c r="J23" s="111" t="s">
        <v>3</v>
      </c>
      <c r="L23" s="2"/>
    </row>
    <row r="24" spans="2:12" s="108" customFormat="1" ht="18" customHeight="1" x14ac:dyDescent="0.2">
      <c r="B24" s="2"/>
      <c r="E24" s="111" t="s">
        <v>33</v>
      </c>
      <c r="I24" s="105" t="s">
        <v>26</v>
      </c>
      <c r="J24" s="111" t="s">
        <v>3</v>
      </c>
      <c r="L24" s="2"/>
    </row>
    <row r="25" spans="2:12" s="108" customFormat="1" ht="6.95" customHeight="1" x14ac:dyDescent="0.2">
      <c r="B25" s="2"/>
      <c r="L25" s="2"/>
    </row>
    <row r="26" spans="2:12" s="108" customFormat="1" ht="12" customHeight="1" x14ac:dyDescent="0.2">
      <c r="B26" s="2"/>
      <c r="D26" s="105" t="s">
        <v>34</v>
      </c>
      <c r="L26" s="2"/>
    </row>
    <row r="27" spans="2:12" s="115" customFormat="1" ht="71.25" customHeight="1" x14ac:dyDescent="0.2">
      <c r="B27" s="114"/>
      <c r="E27" s="116" t="s">
        <v>35</v>
      </c>
      <c r="F27" s="116"/>
      <c r="G27" s="116"/>
      <c r="H27" s="116"/>
      <c r="L27" s="114"/>
    </row>
    <row r="28" spans="2:12" s="108" customFormat="1" ht="6.95" customHeight="1" x14ac:dyDescent="0.2">
      <c r="B28" s="2"/>
      <c r="L28" s="2"/>
    </row>
    <row r="29" spans="2:12" s="108" customFormat="1" ht="6.95" customHeight="1" x14ac:dyDescent="0.2">
      <c r="B29" s="2"/>
      <c r="D29" s="117"/>
      <c r="E29" s="117"/>
      <c r="F29" s="117"/>
      <c r="G29" s="117"/>
      <c r="H29" s="117"/>
      <c r="I29" s="117"/>
      <c r="J29" s="117"/>
      <c r="K29" s="117"/>
      <c r="L29" s="2"/>
    </row>
    <row r="30" spans="2:12" s="108" customFormat="1" ht="25.5" customHeight="1" x14ac:dyDescent="0.2">
      <c r="B30" s="2"/>
      <c r="D30" s="118" t="s">
        <v>36</v>
      </c>
      <c r="J30" s="119">
        <f>ROUND(J101, 2)</f>
        <v>0</v>
      </c>
      <c r="L30" s="2"/>
    </row>
    <row r="31" spans="2:12" s="108" customFormat="1" ht="6.95" customHeight="1" x14ac:dyDescent="0.2">
      <c r="B31" s="2"/>
      <c r="D31" s="117"/>
      <c r="E31" s="117"/>
      <c r="F31" s="117"/>
      <c r="G31" s="117"/>
      <c r="H31" s="117"/>
      <c r="I31" s="117"/>
      <c r="J31" s="117"/>
      <c r="K31" s="117"/>
      <c r="L31" s="2"/>
    </row>
    <row r="32" spans="2:12" s="108" customFormat="1" ht="14.45" customHeight="1" x14ac:dyDescent="0.2">
      <c r="B32" s="2"/>
      <c r="F32" s="120" t="s">
        <v>38</v>
      </c>
      <c r="I32" s="120" t="s">
        <v>37</v>
      </c>
      <c r="J32" s="120" t="s">
        <v>39</v>
      </c>
      <c r="L32" s="2"/>
    </row>
    <row r="33" spans="2:12" s="108" customFormat="1" ht="14.45" customHeight="1" x14ac:dyDescent="0.2">
      <c r="B33" s="2"/>
      <c r="D33" s="121" t="s">
        <v>40</v>
      </c>
      <c r="E33" s="105" t="s">
        <v>41</v>
      </c>
      <c r="F33" s="122">
        <f>ROUND((SUM(BE101:BE650)),  2)</f>
        <v>0</v>
      </c>
      <c r="I33" s="123">
        <v>0.21</v>
      </c>
      <c r="J33" s="122">
        <f>ROUND(((SUM(BE101:BE650))*I33),  2)</f>
        <v>0</v>
      </c>
      <c r="L33" s="2"/>
    </row>
    <row r="34" spans="2:12" s="108" customFormat="1" ht="14.45" customHeight="1" x14ac:dyDescent="0.2">
      <c r="B34" s="2"/>
      <c r="E34" s="105" t="s">
        <v>42</v>
      </c>
      <c r="F34" s="122">
        <f>ROUND((SUM(BF101:BF650)),  2)</f>
        <v>0</v>
      </c>
      <c r="I34" s="123">
        <v>0.15</v>
      </c>
      <c r="J34" s="122">
        <f>ROUND(((SUM(BF101:BF650))*I34),  2)</f>
        <v>0</v>
      </c>
      <c r="L34" s="2"/>
    </row>
    <row r="35" spans="2:12" s="108" customFormat="1" ht="14.45" hidden="1" customHeight="1" x14ac:dyDescent="0.2">
      <c r="B35" s="2"/>
      <c r="E35" s="105" t="s">
        <v>43</v>
      </c>
      <c r="F35" s="122">
        <f>ROUND((SUM(BG101:BG650)),  2)</f>
        <v>0</v>
      </c>
      <c r="I35" s="123">
        <v>0.21</v>
      </c>
      <c r="J35" s="122">
        <f>0</f>
        <v>0</v>
      </c>
      <c r="L35" s="2"/>
    </row>
    <row r="36" spans="2:12" s="108" customFormat="1" ht="14.45" hidden="1" customHeight="1" x14ac:dyDescent="0.2">
      <c r="B36" s="2"/>
      <c r="E36" s="105" t="s">
        <v>44</v>
      </c>
      <c r="F36" s="122">
        <f>ROUND((SUM(BH101:BH650)),  2)</f>
        <v>0</v>
      </c>
      <c r="I36" s="123">
        <v>0.15</v>
      </c>
      <c r="J36" s="122">
        <f>0</f>
        <v>0</v>
      </c>
      <c r="L36" s="2"/>
    </row>
    <row r="37" spans="2:12" s="108" customFormat="1" ht="14.45" hidden="1" customHeight="1" x14ac:dyDescent="0.2">
      <c r="B37" s="2"/>
      <c r="E37" s="105" t="s">
        <v>45</v>
      </c>
      <c r="F37" s="122">
        <f>ROUND((SUM(BI101:BI650)),  2)</f>
        <v>0</v>
      </c>
      <c r="I37" s="123">
        <v>0</v>
      </c>
      <c r="J37" s="122">
        <f>0</f>
        <v>0</v>
      </c>
      <c r="L37" s="2"/>
    </row>
    <row r="38" spans="2:12" s="108" customFormat="1" ht="6.95" customHeight="1" x14ac:dyDescent="0.2">
      <c r="B38" s="2"/>
      <c r="L38" s="2"/>
    </row>
    <row r="39" spans="2:12" s="108" customFormat="1" ht="25.5" customHeight="1" x14ac:dyDescent="0.2">
      <c r="B39" s="2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2"/>
    </row>
    <row r="40" spans="2:12" s="108" customFormat="1" ht="14.45" customHeight="1" x14ac:dyDescent="0.2"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2"/>
    </row>
    <row r="44" spans="2:12" s="108" customFormat="1" ht="6.95" customHeight="1" x14ac:dyDescent="0.2"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2"/>
    </row>
    <row r="45" spans="2:12" s="108" customFormat="1" ht="24.95" customHeight="1" x14ac:dyDescent="0.2">
      <c r="B45" s="2"/>
      <c r="C45" s="103" t="s">
        <v>92</v>
      </c>
      <c r="L45" s="2"/>
    </row>
    <row r="46" spans="2:12" s="108" customFormat="1" ht="6.95" customHeight="1" x14ac:dyDescent="0.2">
      <c r="B46" s="2"/>
      <c r="L46" s="2"/>
    </row>
    <row r="47" spans="2:12" s="108" customFormat="1" ht="12" customHeight="1" x14ac:dyDescent="0.2">
      <c r="B47" s="2"/>
      <c r="C47" s="105" t="s">
        <v>15</v>
      </c>
      <c r="L47" s="2"/>
    </row>
    <row r="48" spans="2:12" s="108" customFormat="1" ht="16.5" customHeight="1" x14ac:dyDescent="0.2">
      <c r="B48" s="2"/>
      <c r="E48" s="106" t="str">
        <f>E7</f>
        <v>Modernizace učeben ZŠ Slezská Ostrava II (PD, AD, IČ)</v>
      </c>
      <c r="F48" s="107"/>
      <c r="G48" s="107"/>
      <c r="H48" s="107"/>
      <c r="L48" s="2"/>
    </row>
    <row r="49" spans="2:47" s="108" customFormat="1" ht="12" customHeight="1" x14ac:dyDescent="0.2">
      <c r="B49" s="2"/>
      <c r="C49" s="105" t="s">
        <v>90</v>
      </c>
      <c r="L49" s="2"/>
    </row>
    <row r="50" spans="2:47" s="108" customFormat="1" ht="16.5" customHeight="1" x14ac:dyDescent="0.2">
      <c r="B50" s="2"/>
      <c r="E50" s="109" t="str">
        <f>E9</f>
        <v>21 - ZŠ Bohumínská - Cvičná kuchyňka - stavební část</v>
      </c>
      <c r="F50" s="110"/>
      <c r="G50" s="110"/>
      <c r="H50" s="110"/>
      <c r="L50" s="2"/>
    </row>
    <row r="51" spans="2:47" s="108" customFormat="1" ht="6.95" customHeight="1" x14ac:dyDescent="0.2">
      <c r="B51" s="2"/>
      <c r="L51" s="2"/>
    </row>
    <row r="52" spans="2:47" s="108" customFormat="1" ht="12" customHeight="1" x14ac:dyDescent="0.2">
      <c r="B52" s="2"/>
      <c r="C52" s="105" t="s">
        <v>19</v>
      </c>
      <c r="F52" s="111" t="str">
        <f>F12</f>
        <v>Slezská Ostrava</v>
      </c>
      <c r="I52" s="105" t="s">
        <v>21</v>
      </c>
      <c r="J52" s="112" t="str">
        <f>IF(J12="","",J12)</f>
        <v>30. 6. 2022</v>
      </c>
      <c r="L52" s="2"/>
    </row>
    <row r="53" spans="2:47" s="108" customFormat="1" ht="6.95" customHeight="1" x14ac:dyDescent="0.2">
      <c r="B53" s="2"/>
      <c r="L53" s="2"/>
    </row>
    <row r="54" spans="2:47" s="108" customFormat="1" ht="15.2" customHeight="1" x14ac:dyDescent="0.2">
      <c r="B54" s="2"/>
      <c r="C54" s="105" t="s">
        <v>23</v>
      </c>
      <c r="F54" s="111" t="str">
        <f>E15</f>
        <v>Městský obvod Slezská Ostrava</v>
      </c>
      <c r="I54" s="105" t="s">
        <v>29</v>
      </c>
      <c r="J54" s="135" t="str">
        <f>E21</f>
        <v>Kapego projekt s.r.o.</v>
      </c>
      <c r="L54" s="2"/>
    </row>
    <row r="55" spans="2:47" s="108" customFormat="1" ht="15.2" customHeight="1" x14ac:dyDescent="0.2">
      <c r="B55" s="2"/>
      <c r="C55" s="105" t="s">
        <v>27</v>
      </c>
      <c r="F55" s="111" t="str">
        <f>IF(E18="","",E18)</f>
        <v xml:space="preserve"> </v>
      </c>
      <c r="I55" s="105" t="s">
        <v>32</v>
      </c>
      <c r="J55" s="135" t="str">
        <f>E24</f>
        <v>Pavel Klus</v>
      </c>
      <c r="L55" s="2"/>
    </row>
    <row r="56" spans="2:47" s="108" customFormat="1" ht="10.35" customHeight="1" x14ac:dyDescent="0.2">
      <c r="B56" s="2"/>
      <c r="L56" s="2"/>
    </row>
    <row r="57" spans="2:47" s="108" customFormat="1" ht="29.25" customHeight="1" x14ac:dyDescent="0.2">
      <c r="B57" s="2"/>
      <c r="C57" s="136" t="s">
        <v>93</v>
      </c>
      <c r="D57" s="124"/>
      <c r="E57" s="124"/>
      <c r="F57" s="124"/>
      <c r="G57" s="124"/>
      <c r="H57" s="124"/>
      <c r="I57" s="124"/>
      <c r="J57" s="137" t="s">
        <v>94</v>
      </c>
      <c r="K57" s="124"/>
      <c r="L57" s="2"/>
    </row>
    <row r="58" spans="2:47" s="108" customFormat="1" ht="10.35" customHeight="1" x14ac:dyDescent="0.2">
      <c r="B58" s="2"/>
      <c r="L58" s="2"/>
    </row>
    <row r="59" spans="2:47" s="108" customFormat="1" ht="22.7" customHeight="1" x14ac:dyDescent="0.2">
      <c r="B59" s="2"/>
      <c r="C59" s="138" t="s">
        <v>68</v>
      </c>
      <c r="J59" s="119">
        <f>J101</f>
        <v>0</v>
      </c>
      <c r="L59" s="2"/>
      <c r="AU59" s="99" t="s">
        <v>95</v>
      </c>
    </row>
    <row r="60" spans="2:47" s="140" customFormat="1" ht="24.95" customHeight="1" x14ac:dyDescent="0.2">
      <c r="B60" s="139"/>
      <c r="D60" s="141" t="s">
        <v>96</v>
      </c>
      <c r="E60" s="142"/>
      <c r="F60" s="142"/>
      <c r="G60" s="142"/>
      <c r="H60" s="142"/>
      <c r="I60" s="142"/>
      <c r="J60" s="143">
        <f>J102</f>
        <v>0</v>
      </c>
      <c r="L60" s="139"/>
    </row>
    <row r="61" spans="2:47" s="145" customFormat="1" ht="20.100000000000001" customHeight="1" x14ac:dyDescent="0.2">
      <c r="B61" s="144"/>
      <c r="D61" s="146" t="s">
        <v>97</v>
      </c>
      <c r="E61" s="147"/>
      <c r="F61" s="147"/>
      <c r="G61" s="147"/>
      <c r="H61" s="147"/>
      <c r="I61" s="147"/>
      <c r="J61" s="148">
        <f>J103</f>
        <v>0</v>
      </c>
      <c r="L61" s="144"/>
    </row>
    <row r="62" spans="2:47" s="145" customFormat="1" ht="20.100000000000001" customHeight="1" x14ac:dyDescent="0.2">
      <c r="B62" s="144"/>
      <c r="D62" s="146" t="s">
        <v>98</v>
      </c>
      <c r="E62" s="147"/>
      <c r="F62" s="147"/>
      <c r="G62" s="147"/>
      <c r="H62" s="147"/>
      <c r="I62" s="147"/>
      <c r="J62" s="148">
        <f>J156</f>
        <v>0</v>
      </c>
      <c r="L62" s="144"/>
    </row>
    <row r="63" spans="2:47" s="145" customFormat="1" ht="20.100000000000001" customHeight="1" x14ac:dyDescent="0.2">
      <c r="B63" s="144"/>
      <c r="D63" s="146" t="s">
        <v>99</v>
      </c>
      <c r="E63" s="147"/>
      <c r="F63" s="147"/>
      <c r="G63" s="147"/>
      <c r="H63" s="147"/>
      <c r="I63" s="147"/>
      <c r="J63" s="148">
        <f>J178</f>
        <v>0</v>
      </c>
      <c r="L63" s="144"/>
    </row>
    <row r="64" spans="2:47" s="145" customFormat="1" ht="20.100000000000001" customHeight="1" x14ac:dyDescent="0.2">
      <c r="B64" s="144"/>
      <c r="D64" s="146" t="s">
        <v>100</v>
      </c>
      <c r="E64" s="147"/>
      <c r="F64" s="147"/>
      <c r="G64" s="147"/>
      <c r="H64" s="147"/>
      <c r="I64" s="147"/>
      <c r="J64" s="148">
        <f>J184</f>
        <v>0</v>
      </c>
      <c r="L64" s="144"/>
    </row>
    <row r="65" spans="2:12" s="145" customFormat="1" ht="20.100000000000001" customHeight="1" x14ac:dyDescent="0.2">
      <c r="B65" s="144"/>
      <c r="D65" s="146" t="s">
        <v>101</v>
      </c>
      <c r="E65" s="147"/>
      <c r="F65" s="147"/>
      <c r="G65" s="147"/>
      <c r="H65" s="147"/>
      <c r="I65" s="147"/>
      <c r="J65" s="148">
        <f>J245</f>
        <v>0</v>
      </c>
      <c r="L65" s="144"/>
    </row>
    <row r="66" spans="2:12" s="145" customFormat="1" ht="20.100000000000001" customHeight="1" x14ac:dyDescent="0.2">
      <c r="B66" s="144"/>
      <c r="D66" s="146" t="s">
        <v>102</v>
      </c>
      <c r="E66" s="147"/>
      <c r="F66" s="147"/>
      <c r="G66" s="147"/>
      <c r="H66" s="147"/>
      <c r="I66" s="147"/>
      <c r="J66" s="148">
        <f>J327</f>
        <v>0</v>
      </c>
      <c r="L66" s="144"/>
    </row>
    <row r="67" spans="2:12" s="145" customFormat="1" ht="20.100000000000001" customHeight="1" x14ac:dyDescent="0.2">
      <c r="B67" s="144"/>
      <c r="D67" s="146" t="s">
        <v>103</v>
      </c>
      <c r="E67" s="147"/>
      <c r="F67" s="147"/>
      <c r="G67" s="147"/>
      <c r="H67" s="147"/>
      <c r="I67" s="147"/>
      <c r="J67" s="148">
        <f>J341</f>
        <v>0</v>
      </c>
      <c r="L67" s="144"/>
    </row>
    <row r="68" spans="2:12" s="140" customFormat="1" ht="24.95" customHeight="1" x14ac:dyDescent="0.2">
      <c r="B68" s="139"/>
      <c r="D68" s="141" t="s">
        <v>104</v>
      </c>
      <c r="E68" s="142"/>
      <c r="F68" s="142"/>
      <c r="G68" s="142"/>
      <c r="H68" s="142"/>
      <c r="I68" s="142"/>
      <c r="J68" s="143">
        <f>J345</f>
        <v>0</v>
      </c>
      <c r="L68" s="139"/>
    </row>
    <row r="69" spans="2:12" s="145" customFormat="1" ht="20.100000000000001" customHeight="1" x14ac:dyDescent="0.2">
      <c r="B69" s="144"/>
      <c r="D69" s="146" t="s">
        <v>105</v>
      </c>
      <c r="E69" s="147"/>
      <c r="F69" s="147"/>
      <c r="G69" s="147"/>
      <c r="H69" s="147"/>
      <c r="I69" s="147"/>
      <c r="J69" s="148">
        <f>J346</f>
        <v>0</v>
      </c>
      <c r="L69" s="144"/>
    </row>
    <row r="70" spans="2:12" s="145" customFormat="1" ht="20.100000000000001" customHeight="1" x14ac:dyDescent="0.2">
      <c r="B70" s="144"/>
      <c r="D70" s="146" t="s">
        <v>106</v>
      </c>
      <c r="E70" s="147"/>
      <c r="F70" s="147"/>
      <c r="G70" s="147"/>
      <c r="H70" s="147"/>
      <c r="I70" s="147"/>
      <c r="J70" s="148">
        <f>J420</f>
        <v>0</v>
      </c>
      <c r="L70" s="144"/>
    </row>
    <row r="71" spans="2:12" s="145" customFormat="1" ht="20.100000000000001" customHeight="1" x14ac:dyDescent="0.2">
      <c r="B71" s="144"/>
      <c r="D71" s="146" t="s">
        <v>107</v>
      </c>
      <c r="E71" s="147"/>
      <c r="F71" s="147"/>
      <c r="G71" s="147"/>
      <c r="H71" s="147"/>
      <c r="I71" s="147"/>
      <c r="J71" s="148">
        <f>J432</f>
        <v>0</v>
      </c>
      <c r="L71" s="144"/>
    </row>
    <row r="72" spans="2:12" s="145" customFormat="1" ht="20.100000000000001" customHeight="1" x14ac:dyDescent="0.2">
      <c r="B72" s="144"/>
      <c r="D72" s="146" t="s">
        <v>108</v>
      </c>
      <c r="E72" s="147"/>
      <c r="F72" s="147"/>
      <c r="G72" s="147"/>
      <c r="H72" s="147"/>
      <c r="I72" s="147"/>
      <c r="J72" s="148">
        <f>J454</f>
        <v>0</v>
      </c>
      <c r="L72" s="144"/>
    </row>
    <row r="73" spans="2:12" s="145" customFormat="1" ht="20.100000000000001" customHeight="1" x14ac:dyDescent="0.2">
      <c r="B73" s="144"/>
      <c r="D73" s="146" t="s">
        <v>109</v>
      </c>
      <c r="E73" s="147"/>
      <c r="F73" s="147"/>
      <c r="G73" s="147"/>
      <c r="H73" s="147"/>
      <c r="I73" s="147"/>
      <c r="J73" s="148">
        <f>J473</f>
        <v>0</v>
      </c>
      <c r="L73" s="144"/>
    </row>
    <row r="74" spans="2:12" s="145" customFormat="1" ht="20.100000000000001" customHeight="1" x14ac:dyDescent="0.2">
      <c r="B74" s="144"/>
      <c r="D74" s="146" t="s">
        <v>110</v>
      </c>
      <c r="E74" s="147"/>
      <c r="F74" s="147"/>
      <c r="G74" s="147"/>
      <c r="H74" s="147"/>
      <c r="I74" s="147"/>
      <c r="J74" s="148">
        <f>J496</f>
        <v>0</v>
      </c>
      <c r="L74" s="144"/>
    </row>
    <row r="75" spans="2:12" s="145" customFormat="1" ht="20.100000000000001" customHeight="1" x14ac:dyDescent="0.2">
      <c r="B75" s="144"/>
      <c r="D75" s="146" t="s">
        <v>111</v>
      </c>
      <c r="E75" s="147"/>
      <c r="F75" s="147"/>
      <c r="G75" s="147"/>
      <c r="H75" s="147"/>
      <c r="I75" s="147"/>
      <c r="J75" s="148">
        <f>J510</f>
        <v>0</v>
      </c>
      <c r="L75" s="144"/>
    </row>
    <row r="76" spans="2:12" s="145" customFormat="1" ht="20.100000000000001" customHeight="1" x14ac:dyDescent="0.2">
      <c r="B76" s="144"/>
      <c r="D76" s="146" t="s">
        <v>112</v>
      </c>
      <c r="E76" s="147"/>
      <c r="F76" s="147"/>
      <c r="G76" s="147"/>
      <c r="H76" s="147"/>
      <c r="I76" s="147"/>
      <c r="J76" s="148">
        <f>J550</f>
        <v>0</v>
      </c>
      <c r="L76" s="144"/>
    </row>
    <row r="77" spans="2:12" s="145" customFormat="1" ht="20.100000000000001" customHeight="1" x14ac:dyDescent="0.2">
      <c r="B77" s="144"/>
      <c r="D77" s="146" t="s">
        <v>113</v>
      </c>
      <c r="E77" s="147"/>
      <c r="F77" s="147"/>
      <c r="G77" s="147"/>
      <c r="H77" s="147"/>
      <c r="I77" s="147"/>
      <c r="J77" s="148">
        <f>J576</f>
        <v>0</v>
      </c>
      <c r="L77" s="144"/>
    </row>
    <row r="78" spans="2:12" s="145" customFormat="1" ht="20.100000000000001" customHeight="1" x14ac:dyDescent="0.2">
      <c r="B78" s="144"/>
      <c r="D78" s="146" t="s">
        <v>114</v>
      </c>
      <c r="E78" s="147"/>
      <c r="F78" s="147"/>
      <c r="G78" s="147"/>
      <c r="H78" s="147"/>
      <c r="I78" s="147"/>
      <c r="J78" s="148">
        <f>J610</f>
        <v>0</v>
      </c>
      <c r="L78" s="144"/>
    </row>
    <row r="79" spans="2:12" s="140" customFormat="1" ht="24.95" customHeight="1" x14ac:dyDescent="0.2">
      <c r="B79" s="139"/>
      <c r="D79" s="141" t="s">
        <v>115</v>
      </c>
      <c r="E79" s="142"/>
      <c r="F79" s="142"/>
      <c r="G79" s="142"/>
      <c r="H79" s="142"/>
      <c r="I79" s="142"/>
      <c r="J79" s="143">
        <f>J640</f>
        <v>0</v>
      </c>
      <c r="L79" s="139"/>
    </row>
    <row r="80" spans="2:12" s="145" customFormat="1" ht="20.100000000000001" customHeight="1" x14ac:dyDescent="0.2">
      <c r="B80" s="144"/>
      <c r="D80" s="146" t="s">
        <v>116</v>
      </c>
      <c r="E80" s="147"/>
      <c r="F80" s="147"/>
      <c r="G80" s="147"/>
      <c r="H80" s="147"/>
      <c r="I80" s="147"/>
      <c r="J80" s="148">
        <f>J641</f>
        <v>0</v>
      </c>
      <c r="L80" s="144"/>
    </row>
    <row r="81" spans="2:12" s="145" customFormat="1" ht="20.100000000000001" customHeight="1" x14ac:dyDescent="0.2">
      <c r="B81" s="144"/>
      <c r="D81" s="146" t="s">
        <v>117</v>
      </c>
      <c r="E81" s="147"/>
      <c r="F81" s="147"/>
      <c r="G81" s="147"/>
      <c r="H81" s="147"/>
      <c r="I81" s="147"/>
      <c r="J81" s="148">
        <f>J644</f>
        <v>0</v>
      </c>
      <c r="L81" s="144"/>
    </row>
    <row r="82" spans="2:12" s="108" customFormat="1" ht="21.75" customHeight="1" x14ac:dyDescent="0.2">
      <c r="B82" s="2"/>
      <c r="L82" s="2"/>
    </row>
    <row r="83" spans="2:12" s="108" customFormat="1" ht="6.95" customHeight="1" x14ac:dyDescent="0.2">
      <c r="B83" s="131"/>
      <c r="C83" s="132"/>
      <c r="D83" s="132"/>
      <c r="E83" s="132"/>
      <c r="F83" s="132"/>
      <c r="G83" s="132"/>
      <c r="H83" s="132"/>
      <c r="I83" s="132"/>
      <c r="J83" s="132"/>
      <c r="K83" s="132"/>
      <c r="L83" s="2"/>
    </row>
    <row r="87" spans="2:12" s="108" customFormat="1" ht="6.95" customHeight="1" x14ac:dyDescent="0.2">
      <c r="B87" s="133"/>
      <c r="C87" s="134"/>
      <c r="D87" s="134"/>
      <c r="E87" s="134"/>
      <c r="F87" s="134"/>
      <c r="G87" s="134"/>
      <c r="H87" s="134"/>
      <c r="I87" s="134"/>
      <c r="J87" s="134"/>
      <c r="K87" s="134"/>
      <c r="L87" s="2"/>
    </row>
    <row r="88" spans="2:12" s="108" customFormat="1" ht="24.95" customHeight="1" x14ac:dyDescent="0.2">
      <c r="B88" s="2"/>
      <c r="C88" s="103" t="s">
        <v>118</v>
      </c>
      <c r="L88" s="2"/>
    </row>
    <row r="89" spans="2:12" s="108" customFormat="1" ht="6.95" customHeight="1" x14ac:dyDescent="0.2">
      <c r="B89" s="2"/>
      <c r="L89" s="2"/>
    </row>
    <row r="90" spans="2:12" s="108" customFormat="1" ht="12" customHeight="1" x14ac:dyDescent="0.2">
      <c r="B90" s="2"/>
      <c r="C90" s="105" t="s">
        <v>15</v>
      </c>
      <c r="L90" s="2"/>
    </row>
    <row r="91" spans="2:12" s="108" customFormat="1" ht="16.5" customHeight="1" x14ac:dyDescent="0.2">
      <c r="B91" s="2"/>
      <c r="E91" s="106" t="str">
        <f>E7</f>
        <v>Modernizace učeben ZŠ Slezská Ostrava II (PD, AD, IČ)</v>
      </c>
      <c r="F91" s="107"/>
      <c r="G91" s="107"/>
      <c r="H91" s="107"/>
      <c r="L91" s="2"/>
    </row>
    <row r="92" spans="2:12" s="108" customFormat="1" ht="12" customHeight="1" x14ac:dyDescent="0.2">
      <c r="B92" s="2"/>
      <c r="C92" s="105" t="s">
        <v>90</v>
      </c>
      <c r="L92" s="2"/>
    </row>
    <row r="93" spans="2:12" s="108" customFormat="1" ht="16.5" customHeight="1" x14ac:dyDescent="0.2">
      <c r="B93" s="2"/>
      <c r="E93" s="109" t="str">
        <f>E9</f>
        <v>21 - ZŠ Bohumínská - Cvičná kuchyňka - stavební část</v>
      </c>
      <c r="F93" s="110"/>
      <c r="G93" s="110"/>
      <c r="H93" s="110"/>
      <c r="L93" s="2"/>
    </row>
    <row r="94" spans="2:12" s="108" customFormat="1" ht="6.95" customHeight="1" x14ac:dyDescent="0.2">
      <c r="B94" s="2"/>
      <c r="L94" s="2"/>
    </row>
    <row r="95" spans="2:12" s="108" customFormat="1" ht="12" customHeight="1" x14ac:dyDescent="0.2">
      <c r="B95" s="2"/>
      <c r="C95" s="105" t="s">
        <v>19</v>
      </c>
      <c r="F95" s="111" t="str">
        <f>F12</f>
        <v>Slezská Ostrava</v>
      </c>
      <c r="I95" s="105" t="s">
        <v>21</v>
      </c>
      <c r="J95" s="112" t="str">
        <f>IF(J12="","",J12)</f>
        <v>30. 6. 2022</v>
      </c>
      <c r="L95" s="2"/>
    </row>
    <row r="96" spans="2:12" s="108" customFormat="1" ht="6.95" customHeight="1" x14ac:dyDescent="0.2">
      <c r="B96" s="2"/>
      <c r="L96" s="2"/>
    </row>
    <row r="97" spans="2:65" s="108" customFormat="1" ht="15.2" customHeight="1" x14ac:dyDescent="0.2">
      <c r="B97" s="2"/>
      <c r="C97" s="105" t="s">
        <v>23</v>
      </c>
      <c r="F97" s="111" t="str">
        <f>E15</f>
        <v>Městský obvod Slezská Ostrava</v>
      </c>
      <c r="I97" s="105" t="s">
        <v>29</v>
      </c>
      <c r="J97" s="135" t="str">
        <f>E21</f>
        <v>Kapego projekt s.r.o.</v>
      </c>
      <c r="L97" s="2"/>
    </row>
    <row r="98" spans="2:65" s="108" customFormat="1" ht="15.2" customHeight="1" x14ac:dyDescent="0.2">
      <c r="B98" s="2"/>
      <c r="C98" s="105" t="s">
        <v>27</v>
      </c>
      <c r="F98" s="111" t="str">
        <f>IF(E18="","",E18)</f>
        <v xml:space="preserve"> </v>
      </c>
      <c r="I98" s="105" t="s">
        <v>32</v>
      </c>
      <c r="J98" s="135" t="str">
        <f>E24</f>
        <v>Pavel Klus</v>
      </c>
      <c r="L98" s="2"/>
    </row>
    <row r="99" spans="2:65" s="108" customFormat="1" ht="10.35" customHeight="1" x14ac:dyDescent="0.2">
      <c r="B99" s="2"/>
      <c r="L99" s="2"/>
    </row>
    <row r="100" spans="2:65" s="156" customFormat="1" ht="29.25" customHeight="1" x14ac:dyDescent="0.2">
      <c r="B100" s="149"/>
      <c r="C100" s="150" t="s">
        <v>119</v>
      </c>
      <c r="D100" s="151" t="s">
        <v>55</v>
      </c>
      <c r="E100" s="151" t="s">
        <v>51</v>
      </c>
      <c r="F100" s="151" t="s">
        <v>52</v>
      </c>
      <c r="G100" s="151" t="s">
        <v>120</v>
      </c>
      <c r="H100" s="151" t="s">
        <v>121</v>
      </c>
      <c r="I100" s="151" t="s">
        <v>122</v>
      </c>
      <c r="J100" s="151" t="s">
        <v>94</v>
      </c>
      <c r="K100" s="152" t="s">
        <v>123</v>
      </c>
      <c r="L100" s="149"/>
      <c r="M100" s="153" t="s">
        <v>3</v>
      </c>
      <c r="N100" s="154" t="s">
        <v>40</v>
      </c>
      <c r="O100" s="154" t="s">
        <v>124</v>
      </c>
      <c r="P100" s="154" t="s">
        <v>125</v>
      </c>
      <c r="Q100" s="154" t="s">
        <v>126</v>
      </c>
      <c r="R100" s="154" t="s">
        <v>127</v>
      </c>
      <c r="S100" s="154" t="s">
        <v>128</v>
      </c>
      <c r="T100" s="155" t="s">
        <v>129</v>
      </c>
    </row>
    <row r="101" spans="2:65" s="108" customFormat="1" ht="22.7" customHeight="1" x14ac:dyDescent="0.25">
      <c r="B101" s="2"/>
      <c r="C101" s="157" t="s">
        <v>130</v>
      </c>
      <c r="J101" s="158">
        <f>BK101</f>
        <v>0</v>
      </c>
      <c r="L101" s="2"/>
      <c r="M101" s="159"/>
      <c r="N101" s="117"/>
      <c r="O101" s="117"/>
      <c r="P101" s="160">
        <f>P102+P345+P640</f>
        <v>1466.1746220000002</v>
      </c>
      <c r="Q101" s="117"/>
      <c r="R101" s="160">
        <f>R102+R345+R640</f>
        <v>50.588296819999997</v>
      </c>
      <c r="S101" s="117"/>
      <c r="T101" s="161">
        <f>T102+T345+T640</f>
        <v>45.389058199999994</v>
      </c>
      <c r="AT101" s="99" t="s">
        <v>69</v>
      </c>
      <c r="AU101" s="99" t="s">
        <v>95</v>
      </c>
      <c r="BK101" s="162">
        <f>BK102+BK345+BK640</f>
        <v>0</v>
      </c>
    </row>
    <row r="102" spans="2:65" s="164" customFormat="1" ht="26.1" customHeight="1" x14ac:dyDescent="0.2">
      <c r="B102" s="163"/>
      <c r="D102" s="165" t="s">
        <v>69</v>
      </c>
      <c r="E102" s="166" t="s">
        <v>131</v>
      </c>
      <c r="F102" s="166" t="s">
        <v>132</v>
      </c>
      <c r="J102" s="167">
        <f>BK102</f>
        <v>0</v>
      </c>
      <c r="L102" s="163"/>
      <c r="M102" s="168"/>
      <c r="P102" s="169">
        <f>P103+P156+P178+P184+P245+P327+P341</f>
        <v>1035.8494450000001</v>
      </c>
      <c r="R102" s="169">
        <f>R103+R156+R178+R184+R245+R327+R341</f>
        <v>44.632643459999997</v>
      </c>
      <c r="T102" s="170">
        <f>T103+T156+T178+T184+T245+T327+T341</f>
        <v>32.416881599999996</v>
      </c>
      <c r="AR102" s="165" t="s">
        <v>77</v>
      </c>
      <c r="AT102" s="171" t="s">
        <v>69</v>
      </c>
      <c r="AU102" s="171" t="s">
        <v>70</v>
      </c>
      <c r="AY102" s="165" t="s">
        <v>133</v>
      </c>
      <c r="BK102" s="172">
        <f>BK103+BK156+BK178+BK184+BK245+BK327+BK341</f>
        <v>0</v>
      </c>
    </row>
    <row r="103" spans="2:65" s="164" customFormat="1" ht="22.7" customHeight="1" x14ac:dyDescent="0.2">
      <c r="B103" s="163"/>
      <c r="D103" s="165" t="s">
        <v>69</v>
      </c>
      <c r="E103" s="173" t="s">
        <v>77</v>
      </c>
      <c r="F103" s="173" t="s">
        <v>134</v>
      </c>
      <c r="J103" s="174">
        <f>BK103</f>
        <v>0</v>
      </c>
      <c r="L103" s="163"/>
      <c r="M103" s="168"/>
      <c r="P103" s="169">
        <f>SUM(P104:P155)</f>
        <v>266.26778400000001</v>
      </c>
      <c r="R103" s="169">
        <f>SUM(R104:R155)</f>
        <v>13.032808960000001</v>
      </c>
      <c r="T103" s="170">
        <f>SUM(T104:T155)</f>
        <v>0</v>
      </c>
      <c r="AR103" s="165" t="s">
        <v>77</v>
      </c>
      <c r="AT103" s="171" t="s">
        <v>69</v>
      </c>
      <c r="AU103" s="171" t="s">
        <v>77</v>
      </c>
      <c r="AY103" s="165" t="s">
        <v>133</v>
      </c>
      <c r="BK103" s="172">
        <f>SUM(BK104:BK155)</f>
        <v>0</v>
      </c>
    </row>
    <row r="104" spans="2:65" s="108" customFormat="1" ht="24.2" customHeight="1" x14ac:dyDescent="0.2">
      <c r="B104" s="2"/>
      <c r="C104" s="204" t="s">
        <v>77</v>
      </c>
      <c r="D104" s="204" t="s">
        <v>135</v>
      </c>
      <c r="E104" s="205" t="s">
        <v>136</v>
      </c>
      <c r="F104" s="206" t="s">
        <v>137</v>
      </c>
      <c r="G104" s="207" t="s">
        <v>138</v>
      </c>
      <c r="H104" s="208">
        <v>24.576000000000001</v>
      </c>
      <c r="I104" s="86"/>
      <c r="J104" s="4">
        <f>ROUND(I104*H104,2)</f>
        <v>0</v>
      </c>
      <c r="K104" s="3" t="s">
        <v>139</v>
      </c>
      <c r="L104" s="2"/>
      <c r="M104" s="175" t="s">
        <v>3</v>
      </c>
      <c r="N104" s="176" t="s">
        <v>41</v>
      </c>
      <c r="O104" s="177">
        <v>4.4930000000000003</v>
      </c>
      <c r="P104" s="177">
        <f>O104*H104</f>
        <v>110.41996800000001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AR104" s="179" t="s">
        <v>140</v>
      </c>
      <c r="AT104" s="179" t="s">
        <v>135</v>
      </c>
      <c r="AU104" s="179" t="s">
        <v>79</v>
      </c>
      <c r="AY104" s="99" t="s">
        <v>133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99" t="s">
        <v>77</v>
      </c>
      <c r="BK104" s="180">
        <f>ROUND(I104*H104,2)</f>
        <v>0</v>
      </c>
      <c r="BL104" s="99" t="s">
        <v>140</v>
      </c>
      <c r="BM104" s="179" t="s">
        <v>141</v>
      </c>
    </row>
    <row r="105" spans="2:65" s="108" customFormat="1" ht="29.25" x14ac:dyDescent="0.2">
      <c r="B105" s="2"/>
      <c r="C105" s="209"/>
      <c r="D105" s="210" t="s">
        <v>142</v>
      </c>
      <c r="E105" s="209"/>
      <c r="F105" s="211" t="s">
        <v>143</v>
      </c>
      <c r="G105" s="209"/>
      <c r="H105" s="209"/>
      <c r="L105" s="2"/>
      <c r="M105" s="181"/>
      <c r="T105" s="182"/>
      <c r="AT105" s="99" t="s">
        <v>142</v>
      </c>
      <c r="AU105" s="99" t="s">
        <v>79</v>
      </c>
    </row>
    <row r="106" spans="2:65" s="108" customFormat="1" x14ac:dyDescent="0.2">
      <c r="B106" s="2"/>
      <c r="C106" s="209"/>
      <c r="D106" s="212" t="s">
        <v>144</v>
      </c>
      <c r="E106" s="209"/>
      <c r="F106" s="213" t="s">
        <v>145</v>
      </c>
      <c r="G106" s="209"/>
      <c r="H106" s="209"/>
      <c r="L106" s="2"/>
      <c r="M106" s="181"/>
      <c r="T106" s="182"/>
      <c r="AT106" s="99" t="s">
        <v>144</v>
      </c>
      <c r="AU106" s="99" t="s">
        <v>79</v>
      </c>
    </row>
    <row r="107" spans="2:65" s="184" customFormat="1" x14ac:dyDescent="0.2">
      <c r="B107" s="183"/>
      <c r="C107" s="214"/>
      <c r="D107" s="210" t="s">
        <v>146</v>
      </c>
      <c r="E107" s="215" t="s">
        <v>3</v>
      </c>
      <c r="F107" s="216" t="s">
        <v>147</v>
      </c>
      <c r="G107" s="214"/>
      <c r="H107" s="215" t="s">
        <v>3</v>
      </c>
      <c r="L107" s="183"/>
      <c r="M107" s="186"/>
      <c r="T107" s="187"/>
      <c r="AT107" s="185" t="s">
        <v>146</v>
      </c>
      <c r="AU107" s="185" t="s">
        <v>79</v>
      </c>
      <c r="AV107" s="184" t="s">
        <v>77</v>
      </c>
      <c r="AW107" s="184" t="s">
        <v>31</v>
      </c>
      <c r="AX107" s="184" t="s">
        <v>70</v>
      </c>
      <c r="AY107" s="185" t="s">
        <v>133</v>
      </c>
    </row>
    <row r="108" spans="2:65" s="189" customFormat="1" x14ac:dyDescent="0.2">
      <c r="B108" s="188"/>
      <c r="C108" s="217"/>
      <c r="D108" s="210" t="s">
        <v>146</v>
      </c>
      <c r="E108" s="218" t="s">
        <v>3</v>
      </c>
      <c r="F108" s="219" t="s">
        <v>148</v>
      </c>
      <c r="G108" s="217"/>
      <c r="H108" s="220">
        <v>24.576000000000001</v>
      </c>
      <c r="L108" s="188"/>
      <c r="M108" s="191"/>
      <c r="T108" s="192"/>
      <c r="AT108" s="190" t="s">
        <v>146</v>
      </c>
      <c r="AU108" s="190" t="s">
        <v>79</v>
      </c>
      <c r="AV108" s="189" t="s">
        <v>79</v>
      </c>
      <c r="AW108" s="189" t="s">
        <v>31</v>
      </c>
      <c r="AX108" s="189" t="s">
        <v>77</v>
      </c>
      <c r="AY108" s="190" t="s">
        <v>133</v>
      </c>
    </row>
    <row r="109" spans="2:65" s="108" customFormat="1" ht="24.2" customHeight="1" x14ac:dyDescent="0.2">
      <c r="B109" s="2"/>
      <c r="C109" s="204" t="s">
        <v>79</v>
      </c>
      <c r="D109" s="204" t="s">
        <v>135</v>
      </c>
      <c r="E109" s="205" t="s">
        <v>149</v>
      </c>
      <c r="F109" s="206" t="s">
        <v>150</v>
      </c>
      <c r="G109" s="207" t="s">
        <v>138</v>
      </c>
      <c r="H109" s="208">
        <v>14.4</v>
      </c>
      <c r="I109" s="86"/>
      <c r="J109" s="4">
        <f>ROUND(I109*H109,2)</f>
        <v>0</v>
      </c>
      <c r="K109" s="3" t="s">
        <v>139</v>
      </c>
      <c r="L109" s="2"/>
      <c r="M109" s="175" t="s">
        <v>3</v>
      </c>
      <c r="N109" s="176" t="s">
        <v>41</v>
      </c>
      <c r="O109" s="177">
        <v>7.1269999999999998</v>
      </c>
      <c r="P109" s="177">
        <f>O109*H109</f>
        <v>102.6288</v>
      </c>
      <c r="Q109" s="177">
        <v>0</v>
      </c>
      <c r="R109" s="177">
        <f>Q109*H109</f>
        <v>0</v>
      </c>
      <c r="S109" s="177">
        <v>0</v>
      </c>
      <c r="T109" s="178">
        <f>S109*H109</f>
        <v>0</v>
      </c>
      <c r="AR109" s="179" t="s">
        <v>140</v>
      </c>
      <c r="AT109" s="179" t="s">
        <v>135</v>
      </c>
      <c r="AU109" s="179" t="s">
        <v>79</v>
      </c>
      <c r="AY109" s="99" t="s">
        <v>133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99" t="s">
        <v>77</v>
      </c>
      <c r="BK109" s="180">
        <f>ROUND(I109*H109,2)</f>
        <v>0</v>
      </c>
      <c r="BL109" s="99" t="s">
        <v>140</v>
      </c>
      <c r="BM109" s="179" t="s">
        <v>151</v>
      </c>
    </row>
    <row r="110" spans="2:65" s="108" customFormat="1" ht="19.5" x14ac:dyDescent="0.2">
      <c r="B110" s="2"/>
      <c r="C110" s="209"/>
      <c r="D110" s="210" t="s">
        <v>142</v>
      </c>
      <c r="E110" s="209"/>
      <c r="F110" s="211" t="s">
        <v>152</v>
      </c>
      <c r="G110" s="209"/>
      <c r="H110" s="209"/>
      <c r="L110" s="2"/>
      <c r="M110" s="181"/>
      <c r="T110" s="182"/>
      <c r="AT110" s="99" t="s">
        <v>142</v>
      </c>
      <c r="AU110" s="99" t="s">
        <v>79</v>
      </c>
    </row>
    <row r="111" spans="2:65" s="108" customFormat="1" x14ac:dyDescent="0.2">
      <c r="B111" s="2"/>
      <c r="C111" s="209"/>
      <c r="D111" s="212" t="s">
        <v>144</v>
      </c>
      <c r="E111" s="209"/>
      <c r="F111" s="213" t="s">
        <v>153</v>
      </c>
      <c r="G111" s="209"/>
      <c r="H111" s="209"/>
      <c r="L111" s="2"/>
      <c r="M111" s="181"/>
      <c r="T111" s="182"/>
      <c r="AT111" s="99" t="s">
        <v>144</v>
      </c>
      <c r="AU111" s="99" t="s">
        <v>79</v>
      </c>
    </row>
    <row r="112" spans="2:65" s="184" customFormat="1" x14ac:dyDescent="0.2">
      <c r="B112" s="183"/>
      <c r="C112" s="214"/>
      <c r="D112" s="210" t="s">
        <v>146</v>
      </c>
      <c r="E112" s="215" t="s">
        <v>3</v>
      </c>
      <c r="F112" s="216" t="s">
        <v>154</v>
      </c>
      <c r="G112" s="214"/>
      <c r="H112" s="215" t="s">
        <v>3</v>
      </c>
      <c r="L112" s="183"/>
      <c r="M112" s="186"/>
      <c r="T112" s="187"/>
      <c r="AT112" s="185" t="s">
        <v>146</v>
      </c>
      <c r="AU112" s="185" t="s">
        <v>79</v>
      </c>
      <c r="AV112" s="184" t="s">
        <v>77</v>
      </c>
      <c r="AW112" s="184" t="s">
        <v>31</v>
      </c>
      <c r="AX112" s="184" t="s">
        <v>70</v>
      </c>
      <c r="AY112" s="185" t="s">
        <v>133</v>
      </c>
    </row>
    <row r="113" spans="2:65" s="189" customFormat="1" x14ac:dyDescent="0.2">
      <c r="B113" s="188"/>
      <c r="C113" s="217"/>
      <c r="D113" s="210" t="s">
        <v>146</v>
      </c>
      <c r="E113" s="218" t="s">
        <v>3</v>
      </c>
      <c r="F113" s="219" t="s">
        <v>155</v>
      </c>
      <c r="G113" s="217"/>
      <c r="H113" s="220">
        <v>14.4</v>
      </c>
      <c r="L113" s="188"/>
      <c r="M113" s="191"/>
      <c r="T113" s="192"/>
      <c r="AT113" s="190" t="s">
        <v>146</v>
      </c>
      <c r="AU113" s="190" t="s">
        <v>79</v>
      </c>
      <c r="AV113" s="189" t="s">
        <v>79</v>
      </c>
      <c r="AW113" s="189" t="s">
        <v>31</v>
      </c>
      <c r="AX113" s="189" t="s">
        <v>77</v>
      </c>
      <c r="AY113" s="190" t="s">
        <v>133</v>
      </c>
    </row>
    <row r="114" spans="2:65" s="108" customFormat="1" ht="21.75" customHeight="1" x14ac:dyDescent="0.2">
      <c r="B114" s="2"/>
      <c r="C114" s="204" t="s">
        <v>156</v>
      </c>
      <c r="D114" s="204" t="s">
        <v>135</v>
      </c>
      <c r="E114" s="205" t="s">
        <v>157</v>
      </c>
      <c r="F114" s="206" t="s">
        <v>158</v>
      </c>
      <c r="G114" s="207" t="s">
        <v>159</v>
      </c>
      <c r="H114" s="208">
        <v>30.72</v>
      </c>
      <c r="I114" s="86"/>
      <c r="J114" s="4">
        <f>ROUND(I114*H114,2)</f>
        <v>0</v>
      </c>
      <c r="K114" s="3" t="s">
        <v>139</v>
      </c>
      <c r="L114" s="2"/>
      <c r="M114" s="175" t="s">
        <v>3</v>
      </c>
      <c r="N114" s="176" t="s">
        <v>41</v>
      </c>
      <c r="O114" s="177">
        <v>0.156</v>
      </c>
      <c r="P114" s="177">
        <f>O114*H114</f>
        <v>4.7923200000000001</v>
      </c>
      <c r="Q114" s="177">
        <v>6.9999999999999999E-4</v>
      </c>
      <c r="R114" s="177">
        <f>Q114*H114</f>
        <v>2.1503999999999999E-2</v>
      </c>
      <c r="S114" s="177">
        <v>0</v>
      </c>
      <c r="T114" s="178">
        <f>S114*H114</f>
        <v>0</v>
      </c>
      <c r="AR114" s="179" t="s">
        <v>140</v>
      </c>
      <c r="AT114" s="179" t="s">
        <v>135</v>
      </c>
      <c r="AU114" s="179" t="s">
        <v>79</v>
      </c>
      <c r="AY114" s="99" t="s">
        <v>133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99" t="s">
        <v>77</v>
      </c>
      <c r="BK114" s="180">
        <f>ROUND(I114*H114,2)</f>
        <v>0</v>
      </c>
      <c r="BL114" s="99" t="s">
        <v>140</v>
      </c>
      <c r="BM114" s="179" t="s">
        <v>160</v>
      </c>
    </row>
    <row r="115" spans="2:65" s="108" customFormat="1" ht="19.5" x14ac:dyDescent="0.2">
      <c r="B115" s="2"/>
      <c r="C115" s="209"/>
      <c r="D115" s="210" t="s">
        <v>142</v>
      </c>
      <c r="E115" s="209"/>
      <c r="F115" s="211" t="s">
        <v>161</v>
      </c>
      <c r="G115" s="209"/>
      <c r="H115" s="209"/>
      <c r="L115" s="2"/>
      <c r="M115" s="181"/>
      <c r="T115" s="182"/>
      <c r="AT115" s="99" t="s">
        <v>142</v>
      </c>
      <c r="AU115" s="99" t="s">
        <v>79</v>
      </c>
    </row>
    <row r="116" spans="2:65" s="108" customFormat="1" x14ac:dyDescent="0.2">
      <c r="B116" s="2"/>
      <c r="C116" s="209"/>
      <c r="D116" s="212" t="s">
        <v>144</v>
      </c>
      <c r="E116" s="209"/>
      <c r="F116" s="213" t="s">
        <v>162</v>
      </c>
      <c r="G116" s="209"/>
      <c r="H116" s="209"/>
      <c r="L116" s="2"/>
      <c r="M116" s="181"/>
      <c r="T116" s="182"/>
      <c r="AT116" s="99" t="s">
        <v>144</v>
      </c>
      <c r="AU116" s="99" t="s">
        <v>79</v>
      </c>
    </row>
    <row r="117" spans="2:65" s="184" customFormat="1" x14ac:dyDescent="0.2">
      <c r="B117" s="183"/>
      <c r="C117" s="214"/>
      <c r="D117" s="210" t="s">
        <v>146</v>
      </c>
      <c r="E117" s="215" t="s">
        <v>3</v>
      </c>
      <c r="F117" s="216" t="s">
        <v>147</v>
      </c>
      <c r="G117" s="214"/>
      <c r="H117" s="215" t="s">
        <v>3</v>
      </c>
      <c r="L117" s="183"/>
      <c r="M117" s="186"/>
      <c r="T117" s="187"/>
      <c r="AT117" s="185" t="s">
        <v>146</v>
      </c>
      <c r="AU117" s="185" t="s">
        <v>79</v>
      </c>
      <c r="AV117" s="184" t="s">
        <v>77</v>
      </c>
      <c r="AW117" s="184" t="s">
        <v>31</v>
      </c>
      <c r="AX117" s="184" t="s">
        <v>70</v>
      </c>
      <c r="AY117" s="185" t="s">
        <v>133</v>
      </c>
    </row>
    <row r="118" spans="2:65" s="189" customFormat="1" x14ac:dyDescent="0.2">
      <c r="B118" s="188"/>
      <c r="C118" s="217"/>
      <c r="D118" s="210" t="s">
        <v>146</v>
      </c>
      <c r="E118" s="218" t="s">
        <v>3</v>
      </c>
      <c r="F118" s="219" t="s">
        <v>163</v>
      </c>
      <c r="G118" s="217"/>
      <c r="H118" s="220">
        <v>30.72</v>
      </c>
      <c r="L118" s="188"/>
      <c r="M118" s="191"/>
      <c r="T118" s="192"/>
      <c r="AT118" s="190" t="s">
        <v>146</v>
      </c>
      <c r="AU118" s="190" t="s">
        <v>79</v>
      </c>
      <c r="AV118" s="189" t="s">
        <v>79</v>
      </c>
      <c r="AW118" s="189" t="s">
        <v>31</v>
      </c>
      <c r="AX118" s="189" t="s">
        <v>77</v>
      </c>
      <c r="AY118" s="190" t="s">
        <v>133</v>
      </c>
    </row>
    <row r="119" spans="2:65" s="108" customFormat="1" ht="16.5" customHeight="1" x14ac:dyDescent="0.2">
      <c r="B119" s="2"/>
      <c r="C119" s="204" t="s">
        <v>140</v>
      </c>
      <c r="D119" s="204" t="s">
        <v>135</v>
      </c>
      <c r="E119" s="205" t="s">
        <v>164</v>
      </c>
      <c r="F119" s="206" t="s">
        <v>165</v>
      </c>
      <c r="G119" s="207" t="s">
        <v>159</v>
      </c>
      <c r="H119" s="208">
        <v>30.72</v>
      </c>
      <c r="I119" s="86"/>
      <c r="J119" s="4">
        <f>ROUND(I119*H119,2)</f>
        <v>0</v>
      </c>
      <c r="K119" s="3" t="s">
        <v>139</v>
      </c>
      <c r="L119" s="2"/>
      <c r="M119" s="175" t="s">
        <v>3</v>
      </c>
      <c r="N119" s="176" t="s">
        <v>41</v>
      </c>
      <c r="O119" s="177">
        <v>9.5000000000000001E-2</v>
      </c>
      <c r="P119" s="177">
        <f>O119*H119</f>
        <v>2.9184000000000001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AR119" s="179" t="s">
        <v>140</v>
      </c>
      <c r="AT119" s="179" t="s">
        <v>135</v>
      </c>
      <c r="AU119" s="179" t="s">
        <v>79</v>
      </c>
      <c r="AY119" s="99" t="s">
        <v>133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99" t="s">
        <v>77</v>
      </c>
      <c r="BK119" s="180">
        <f>ROUND(I119*H119,2)</f>
        <v>0</v>
      </c>
      <c r="BL119" s="99" t="s">
        <v>140</v>
      </c>
      <c r="BM119" s="179" t="s">
        <v>166</v>
      </c>
    </row>
    <row r="120" spans="2:65" s="108" customFormat="1" ht="29.25" x14ac:dyDescent="0.2">
      <c r="B120" s="2"/>
      <c r="C120" s="209"/>
      <c r="D120" s="210" t="s">
        <v>142</v>
      </c>
      <c r="E120" s="209"/>
      <c r="F120" s="211" t="s">
        <v>167</v>
      </c>
      <c r="G120" s="209"/>
      <c r="H120" s="209"/>
      <c r="L120" s="2"/>
      <c r="M120" s="181"/>
      <c r="T120" s="182"/>
      <c r="AT120" s="99" t="s">
        <v>142</v>
      </c>
      <c r="AU120" s="99" t="s">
        <v>79</v>
      </c>
    </row>
    <row r="121" spans="2:65" s="108" customFormat="1" x14ac:dyDescent="0.2">
      <c r="B121" s="2"/>
      <c r="C121" s="209"/>
      <c r="D121" s="212" t="s">
        <v>144</v>
      </c>
      <c r="E121" s="209"/>
      <c r="F121" s="213" t="s">
        <v>168</v>
      </c>
      <c r="G121" s="209"/>
      <c r="H121" s="209"/>
      <c r="L121" s="2"/>
      <c r="M121" s="181"/>
      <c r="T121" s="182"/>
      <c r="AT121" s="99" t="s">
        <v>144</v>
      </c>
      <c r="AU121" s="99" t="s">
        <v>79</v>
      </c>
    </row>
    <row r="122" spans="2:65" s="108" customFormat="1" ht="21.75" customHeight="1" x14ac:dyDescent="0.2">
      <c r="B122" s="2"/>
      <c r="C122" s="204" t="s">
        <v>169</v>
      </c>
      <c r="D122" s="204" t="s">
        <v>135</v>
      </c>
      <c r="E122" s="205" t="s">
        <v>170</v>
      </c>
      <c r="F122" s="206" t="s">
        <v>171</v>
      </c>
      <c r="G122" s="207" t="s">
        <v>138</v>
      </c>
      <c r="H122" s="208">
        <v>24.576000000000001</v>
      </c>
      <c r="I122" s="86"/>
      <c r="J122" s="4">
        <f>ROUND(I122*H122,2)</f>
        <v>0</v>
      </c>
      <c r="K122" s="3" t="s">
        <v>139</v>
      </c>
      <c r="L122" s="2"/>
      <c r="M122" s="175" t="s">
        <v>3</v>
      </c>
      <c r="N122" s="176" t="s">
        <v>41</v>
      </c>
      <c r="O122" s="177">
        <v>0.126</v>
      </c>
      <c r="P122" s="177">
        <f>O122*H122</f>
        <v>3.0965760000000002</v>
      </c>
      <c r="Q122" s="177">
        <v>4.6000000000000001E-4</v>
      </c>
      <c r="R122" s="177">
        <f>Q122*H122</f>
        <v>1.1304960000000001E-2</v>
      </c>
      <c r="S122" s="177">
        <v>0</v>
      </c>
      <c r="T122" s="178">
        <f>S122*H122</f>
        <v>0</v>
      </c>
      <c r="AR122" s="179" t="s">
        <v>140</v>
      </c>
      <c r="AT122" s="179" t="s">
        <v>135</v>
      </c>
      <c r="AU122" s="179" t="s">
        <v>79</v>
      </c>
      <c r="AY122" s="99" t="s">
        <v>133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99" t="s">
        <v>77</v>
      </c>
      <c r="BK122" s="180">
        <f>ROUND(I122*H122,2)</f>
        <v>0</v>
      </c>
      <c r="BL122" s="99" t="s">
        <v>140</v>
      </c>
      <c r="BM122" s="179" t="s">
        <v>172</v>
      </c>
    </row>
    <row r="123" spans="2:65" s="108" customFormat="1" ht="19.5" x14ac:dyDescent="0.2">
      <c r="B123" s="2"/>
      <c r="C123" s="209"/>
      <c r="D123" s="210" t="s">
        <v>142</v>
      </c>
      <c r="E123" s="209"/>
      <c r="F123" s="211" t="s">
        <v>173</v>
      </c>
      <c r="G123" s="209"/>
      <c r="H123" s="209"/>
      <c r="L123" s="2"/>
      <c r="M123" s="181"/>
      <c r="T123" s="182"/>
      <c r="AT123" s="99" t="s">
        <v>142</v>
      </c>
      <c r="AU123" s="99" t="s">
        <v>79</v>
      </c>
    </row>
    <row r="124" spans="2:65" s="108" customFormat="1" x14ac:dyDescent="0.2">
      <c r="B124" s="2"/>
      <c r="C124" s="209"/>
      <c r="D124" s="212" t="s">
        <v>144</v>
      </c>
      <c r="E124" s="209"/>
      <c r="F124" s="213" t="s">
        <v>174</v>
      </c>
      <c r="G124" s="209"/>
      <c r="H124" s="209"/>
      <c r="L124" s="2"/>
      <c r="M124" s="181"/>
      <c r="T124" s="182"/>
      <c r="AT124" s="99" t="s">
        <v>144</v>
      </c>
      <c r="AU124" s="99" t="s">
        <v>79</v>
      </c>
    </row>
    <row r="125" spans="2:65" s="184" customFormat="1" x14ac:dyDescent="0.2">
      <c r="B125" s="183"/>
      <c r="C125" s="214"/>
      <c r="D125" s="210" t="s">
        <v>146</v>
      </c>
      <c r="E125" s="215" t="s">
        <v>3</v>
      </c>
      <c r="F125" s="216" t="s">
        <v>147</v>
      </c>
      <c r="G125" s="214"/>
      <c r="H125" s="215" t="s">
        <v>3</v>
      </c>
      <c r="L125" s="183"/>
      <c r="M125" s="186"/>
      <c r="T125" s="187"/>
      <c r="AT125" s="185" t="s">
        <v>146</v>
      </c>
      <c r="AU125" s="185" t="s">
        <v>79</v>
      </c>
      <c r="AV125" s="184" t="s">
        <v>77</v>
      </c>
      <c r="AW125" s="184" t="s">
        <v>31</v>
      </c>
      <c r="AX125" s="184" t="s">
        <v>70</v>
      </c>
      <c r="AY125" s="185" t="s">
        <v>133</v>
      </c>
    </row>
    <row r="126" spans="2:65" s="189" customFormat="1" x14ac:dyDescent="0.2">
      <c r="B126" s="188"/>
      <c r="C126" s="217"/>
      <c r="D126" s="210" t="s">
        <v>146</v>
      </c>
      <c r="E126" s="218" t="s">
        <v>3</v>
      </c>
      <c r="F126" s="219" t="s">
        <v>148</v>
      </c>
      <c r="G126" s="217"/>
      <c r="H126" s="220">
        <v>24.576000000000001</v>
      </c>
      <c r="L126" s="188"/>
      <c r="M126" s="191"/>
      <c r="T126" s="192"/>
      <c r="AT126" s="190" t="s">
        <v>146</v>
      </c>
      <c r="AU126" s="190" t="s">
        <v>79</v>
      </c>
      <c r="AV126" s="189" t="s">
        <v>79</v>
      </c>
      <c r="AW126" s="189" t="s">
        <v>31</v>
      </c>
      <c r="AX126" s="189" t="s">
        <v>77</v>
      </c>
      <c r="AY126" s="190" t="s">
        <v>133</v>
      </c>
    </row>
    <row r="127" spans="2:65" s="108" customFormat="1" ht="24.2" customHeight="1" x14ac:dyDescent="0.2">
      <c r="B127" s="2"/>
      <c r="C127" s="204" t="s">
        <v>175</v>
      </c>
      <c r="D127" s="204" t="s">
        <v>135</v>
      </c>
      <c r="E127" s="205" t="s">
        <v>176</v>
      </c>
      <c r="F127" s="206" t="s">
        <v>177</v>
      </c>
      <c r="G127" s="207" t="s">
        <v>138</v>
      </c>
      <c r="H127" s="208">
        <v>24.576000000000001</v>
      </c>
      <c r="I127" s="86"/>
      <c r="J127" s="4">
        <f>ROUND(I127*H127,2)</f>
        <v>0</v>
      </c>
      <c r="K127" s="3" t="s">
        <v>139</v>
      </c>
      <c r="L127" s="2"/>
      <c r="M127" s="175" t="s">
        <v>3</v>
      </c>
      <c r="N127" s="176" t="s">
        <v>41</v>
      </c>
      <c r="O127" s="177">
        <v>3.7999999999999999E-2</v>
      </c>
      <c r="P127" s="177">
        <f>O127*H127</f>
        <v>0.93388800000000005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AR127" s="179" t="s">
        <v>140</v>
      </c>
      <c r="AT127" s="179" t="s">
        <v>135</v>
      </c>
      <c r="AU127" s="179" t="s">
        <v>79</v>
      </c>
      <c r="AY127" s="99" t="s">
        <v>133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99" t="s">
        <v>77</v>
      </c>
      <c r="BK127" s="180">
        <f>ROUND(I127*H127,2)</f>
        <v>0</v>
      </c>
      <c r="BL127" s="99" t="s">
        <v>140</v>
      </c>
      <c r="BM127" s="179" t="s">
        <v>178</v>
      </c>
    </row>
    <row r="128" spans="2:65" s="108" customFormat="1" ht="29.25" x14ac:dyDescent="0.2">
      <c r="B128" s="2"/>
      <c r="C128" s="209"/>
      <c r="D128" s="210" t="s">
        <v>142</v>
      </c>
      <c r="E128" s="209"/>
      <c r="F128" s="211" t="s">
        <v>179</v>
      </c>
      <c r="G128" s="209"/>
      <c r="H128" s="209"/>
      <c r="L128" s="2"/>
      <c r="M128" s="181"/>
      <c r="T128" s="182"/>
      <c r="AT128" s="99" t="s">
        <v>142</v>
      </c>
      <c r="AU128" s="99" t="s">
        <v>79</v>
      </c>
    </row>
    <row r="129" spans="2:65" s="108" customFormat="1" x14ac:dyDescent="0.2">
      <c r="B129" s="2"/>
      <c r="C129" s="209"/>
      <c r="D129" s="212" t="s">
        <v>144</v>
      </c>
      <c r="E129" s="209"/>
      <c r="F129" s="213" t="s">
        <v>180</v>
      </c>
      <c r="G129" s="209"/>
      <c r="H129" s="209"/>
      <c r="L129" s="2"/>
      <c r="M129" s="181"/>
      <c r="T129" s="182"/>
      <c r="AT129" s="99" t="s">
        <v>144</v>
      </c>
      <c r="AU129" s="99" t="s">
        <v>79</v>
      </c>
    </row>
    <row r="130" spans="2:65" s="108" customFormat="1" ht="37.700000000000003" customHeight="1" x14ac:dyDescent="0.2">
      <c r="B130" s="2"/>
      <c r="C130" s="204" t="s">
        <v>181</v>
      </c>
      <c r="D130" s="204" t="s">
        <v>135</v>
      </c>
      <c r="E130" s="205" t="s">
        <v>182</v>
      </c>
      <c r="F130" s="206" t="s">
        <v>183</v>
      </c>
      <c r="G130" s="207" t="s">
        <v>138</v>
      </c>
      <c r="H130" s="208">
        <v>6.3</v>
      </c>
      <c r="I130" s="86"/>
      <c r="J130" s="4">
        <f>ROUND(I130*H130,2)</f>
        <v>0</v>
      </c>
      <c r="K130" s="3" t="s">
        <v>139</v>
      </c>
      <c r="L130" s="2"/>
      <c r="M130" s="175" t="s">
        <v>3</v>
      </c>
      <c r="N130" s="176" t="s">
        <v>41</v>
      </c>
      <c r="O130" s="177">
        <v>8.6999999999999994E-2</v>
      </c>
      <c r="P130" s="177">
        <f>O130*H130</f>
        <v>0.54809999999999992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AR130" s="179" t="s">
        <v>140</v>
      </c>
      <c r="AT130" s="179" t="s">
        <v>135</v>
      </c>
      <c r="AU130" s="179" t="s">
        <v>79</v>
      </c>
      <c r="AY130" s="99" t="s">
        <v>133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99" t="s">
        <v>77</v>
      </c>
      <c r="BK130" s="180">
        <f>ROUND(I130*H130,2)</f>
        <v>0</v>
      </c>
      <c r="BL130" s="99" t="s">
        <v>140</v>
      </c>
      <c r="BM130" s="179" t="s">
        <v>184</v>
      </c>
    </row>
    <row r="131" spans="2:65" s="108" customFormat="1" ht="39" x14ac:dyDescent="0.2">
      <c r="B131" s="2"/>
      <c r="C131" s="209"/>
      <c r="D131" s="210" t="s">
        <v>142</v>
      </c>
      <c r="E131" s="209"/>
      <c r="F131" s="211" t="s">
        <v>185</v>
      </c>
      <c r="G131" s="209"/>
      <c r="H131" s="209"/>
      <c r="L131" s="2"/>
      <c r="M131" s="181"/>
      <c r="T131" s="182"/>
      <c r="AT131" s="99" t="s">
        <v>142</v>
      </c>
      <c r="AU131" s="99" t="s">
        <v>79</v>
      </c>
    </row>
    <row r="132" spans="2:65" s="108" customFormat="1" x14ac:dyDescent="0.2">
      <c r="B132" s="2"/>
      <c r="C132" s="209"/>
      <c r="D132" s="212" t="s">
        <v>144</v>
      </c>
      <c r="E132" s="209"/>
      <c r="F132" s="213" t="s">
        <v>186</v>
      </c>
      <c r="G132" s="209"/>
      <c r="H132" s="209"/>
      <c r="L132" s="2"/>
      <c r="M132" s="181"/>
      <c r="T132" s="182"/>
      <c r="AT132" s="99" t="s">
        <v>144</v>
      </c>
      <c r="AU132" s="99" t="s">
        <v>79</v>
      </c>
    </row>
    <row r="133" spans="2:65" s="189" customFormat="1" x14ac:dyDescent="0.2">
      <c r="B133" s="188"/>
      <c r="C133" s="217"/>
      <c r="D133" s="210" t="s">
        <v>146</v>
      </c>
      <c r="E133" s="218" t="s">
        <v>3</v>
      </c>
      <c r="F133" s="219" t="s">
        <v>187</v>
      </c>
      <c r="G133" s="217"/>
      <c r="H133" s="220">
        <v>6.3</v>
      </c>
      <c r="L133" s="188"/>
      <c r="M133" s="191"/>
      <c r="T133" s="192"/>
      <c r="AT133" s="190" t="s">
        <v>146</v>
      </c>
      <c r="AU133" s="190" t="s">
        <v>79</v>
      </c>
      <c r="AV133" s="189" t="s">
        <v>79</v>
      </c>
      <c r="AW133" s="189" t="s">
        <v>31</v>
      </c>
      <c r="AX133" s="189" t="s">
        <v>77</v>
      </c>
      <c r="AY133" s="190" t="s">
        <v>133</v>
      </c>
    </row>
    <row r="134" spans="2:65" s="108" customFormat="1" ht="37.700000000000003" customHeight="1" x14ac:dyDescent="0.2">
      <c r="B134" s="2"/>
      <c r="C134" s="204" t="s">
        <v>188</v>
      </c>
      <c r="D134" s="204" t="s">
        <v>135</v>
      </c>
      <c r="E134" s="205" t="s">
        <v>189</v>
      </c>
      <c r="F134" s="206" t="s">
        <v>190</v>
      </c>
      <c r="G134" s="207" t="s">
        <v>138</v>
      </c>
      <c r="H134" s="208">
        <v>31.5</v>
      </c>
      <c r="I134" s="86"/>
      <c r="J134" s="4">
        <f>ROUND(I134*H134,2)</f>
        <v>0</v>
      </c>
      <c r="K134" s="3" t="s">
        <v>139</v>
      </c>
      <c r="L134" s="2"/>
      <c r="M134" s="175" t="s">
        <v>3</v>
      </c>
      <c r="N134" s="176" t="s">
        <v>41</v>
      </c>
      <c r="O134" s="177">
        <v>5.0000000000000001E-3</v>
      </c>
      <c r="P134" s="177">
        <f>O134*H134</f>
        <v>0.1575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AR134" s="179" t="s">
        <v>140</v>
      </c>
      <c r="AT134" s="179" t="s">
        <v>135</v>
      </c>
      <c r="AU134" s="179" t="s">
        <v>79</v>
      </c>
      <c r="AY134" s="99" t="s">
        <v>133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99" t="s">
        <v>77</v>
      </c>
      <c r="BK134" s="180">
        <f>ROUND(I134*H134,2)</f>
        <v>0</v>
      </c>
      <c r="BL134" s="99" t="s">
        <v>140</v>
      </c>
      <c r="BM134" s="179" t="s">
        <v>191</v>
      </c>
    </row>
    <row r="135" spans="2:65" s="108" customFormat="1" ht="48.75" x14ac:dyDescent="0.2">
      <c r="B135" s="2"/>
      <c r="C135" s="209"/>
      <c r="D135" s="210" t="s">
        <v>142</v>
      </c>
      <c r="E135" s="209"/>
      <c r="F135" s="211" t="s">
        <v>192</v>
      </c>
      <c r="G135" s="209"/>
      <c r="H135" s="209"/>
      <c r="L135" s="2"/>
      <c r="M135" s="181"/>
      <c r="T135" s="182"/>
      <c r="AT135" s="99" t="s">
        <v>142</v>
      </c>
      <c r="AU135" s="99" t="s">
        <v>79</v>
      </c>
    </row>
    <row r="136" spans="2:65" s="108" customFormat="1" x14ac:dyDescent="0.2">
      <c r="B136" s="2"/>
      <c r="C136" s="209"/>
      <c r="D136" s="212" t="s">
        <v>144</v>
      </c>
      <c r="E136" s="209"/>
      <c r="F136" s="213" t="s">
        <v>193</v>
      </c>
      <c r="G136" s="209"/>
      <c r="H136" s="209"/>
      <c r="L136" s="2"/>
      <c r="M136" s="181"/>
      <c r="T136" s="182"/>
      <c r="AT136" s="99" t="s">
        <v>144</v>
      </c>
      <c r="AU136" s="99" t="s">
        <v>79</v>
      </c>
    </row>
    <row r="137" spans="2:65" s="189" customFormat="1" x14ac:dyDescent="0.2">
      <c r="B137" s="188"/>
      <c r="C137" s="217"/>
      <c r="D137" s="210" t="s">
        <v>146</v>
      </c>
      <c r="E137" s="217"/>
      <c r="F137" s="219" t="s">
        <v>194</v>
      </c>
      <c r="G137" s="217"/>
      <c r="H137" s="220">
        <v>31.5</v>
      </c>
      <c r="L137" s="188"/>
      <c r="M137" s="191"/>
      <c r="T137" s="192"/>
      <c r="AT137" s="190" t="s">
        <v>146</v>
      </c>
      <c r="AU137" s="190" t="s">
        <v>79</v>
      </c>
      <c r="AV137" s="189" t="s">
        <v>79</v>
      </c>
      <c r="AW137" s="189" t="s">
        <v>4</v>
      </c>
      <c r="AX137" s="189" t="s">
        <v>77</v>
      </c>
      <c r="AY137" s="190" t="s">
        <v>133</v>
      </c>
    </row>
    <row r="138" spans="2:65" s="108" customFormat="1" ht="33" customHeight="1" x14ac:dyDescent="0.2">
      <c r="B138" s="2"/>
      <c r="C138" s="204" t="s">
        <v>195</v>
      </c>
      <c r="D138" s="204" t="s">
        <v>135</v>
      </c>
      <c r="E138" s="205" t="s">
        <v>196</v>
      </c>
      <c r="F138" s="206" t="s">
        <v>197</v>
      </c>
      <c r="G138" s="207" t="s">
        <v>198</v>
      </c>
      <c r="H138" s="208">
        <v>11.34</v>
      </c>
      <c r="I138" s="86"/>
      <c r="J138" s="4">
        <f>ROUND(I138*H138,2)</f>
        <v>0</v>
      </c>
      <c r="K138" s="3" t="s">
        <v>139</v>
      </c>
      <c r="L138" s="2"/>
      <c r="M138" s="175" t="s">
        <v>3</v>
      </c>
      <c r="N138" s="176" t="s">
        <v>41</v>
      </c>
      <c r="O138" s="177">
        <v>0</v>
      </c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AR138" s="179" t="s">
        <v>140</v>
      </c>
      <c r="AT138" s="179" t="s">
        <v>135</v>
      </c>
      <c r="AU138" s="179" t="s">
        <v>79</v>
      </c>
      <c r="AY138" s="99" t="s">
        <v>133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99" t="s">
        <v>77</v>
      </c>
      <c r="BK138" s="180">
        <f>ROUND(I138*H138,2)</f>
        <v>0</v>
      </c>
      <c r="BL138" s="99" t="s">
        <v>140</v>
      </c>
      <c r="BM138" s="179" t="s">
        <v>199</v>
      </c>
    </row>
    <row r="139" spans="2:65" s="108" customFormat="1" ht="29.25" x14ac:dyDescent="0.2">
      <c r="B139" s="2"/>
      <c r="C139" s="209"/>
      <c r="D139" s="210" t="s">
        <v>142</v>
      </c>
      <c r="E139" s="209"/>
      <c r="F139" s="211" t="s">
        <v>200</v>
      </c>
      <c r="G139" s="209"/>
      <c r="H139" s="209"/>
      <c r="L139" s="2"/>
      <c r="M139" s="181"/>
      <c r="T139" s="182"/>
      <c r="AT139" s="99" t="s">
        <v>142</v>
      </c>
      <c r="AU139" s="99" t="s">
        <v>79</v>
      </c>
    </row>
    <row r="140" spans="2:65" s="108" customFormat="1" x14ac:dyDescent="0.2">
      <c r="B140" s="2"/>
      <c r="C140" s="209"/>
      <c r="D140" s="212" t="s">
        <v>144</v>
      </c>
      <c r="E140" s="209"/>
      <c r="F140" s="213" t="s">
        <v>201</v>
      </c>
      <c r="G140" s="209"/>
      <c r="H140" s="209"/>
      <c r="L140" s="2"/>
      <c r="M140" s="181"/>
      <c r="T140" s="182"/>
      <c r="AT140" s="99" t="s">
        <v>144</v>
      </c>
      <c r="AU140" s="99" t="s">
        <v>79</v>
      </c>
    </row>
    <row r="141" spans="2:65" s="189" customFormat="1" x14ac:dyDescent="0.2">
      <c r="B141" s="188"/>
      <c r="C141" s="217"/>
      <c r="D141" s="210" t="s">
        <v>146</v>
      </c>
      <c r="E141" s="217"/>
      <c r="F141" s="219" t="s">
        <v>202</v>
      </c>
      <c r="G141" s="217"/>
      <c r="H141" s="220">
        <v>11.34</v>
      </c>
      <c r="L141" s="188"/>
      <c r="M141" s="191"/>
      <c r="T141" s="192"/>
      <c r="AT141" s="190" t="s">
        <v>146</v>
      </c>
      <c r="AU141" s="190" t="s">
        <v>79</v>
      </c>
      <c r="AV141" s="189" t="s">
        <v>79</v>
      </c>
      <c r="AW141" s="189" t="s">
        <v>4</v>
      </c>
      <c r="AX141" s="189" t="s">
        <v>77</v>
      </c>
      <c r="AY141" s="190" t="s">
        <v>133</v>
      </c>
    </row>
    <row r="142" spans="2:65" s="108" customFormat="1" ht="24.2" customHeight="1" x14ac:dyDescent="0.2">
      <c r="B142" s="2"/>
      <c r="C142" s="204" t="s">
        <v>203</v>
      </c>
      <c r="D142" s="204" t="s">
        <v>135</v>
      </c>
      <c r="E142" s="205" t="s">
        <v>204</v>
      </c>
      <c r="F142" s="206" t="s">
        <v>205</v>
      </c>
      <c r="G142" s="207" t="s">
        <v>138</v>
      </c>
      <c r="H142" s="208">
        <v>24.576000000000001</v>
      </c>
      <c r="I142" s="86"/>
      <c r="J142" s="4">
        <f>ROUND(I142*H142,2)</f>
        <v>0</v>
      </c>
      <c r="K142" s="3" t="s">
        <v>139</v>
      </c>
      <c r="L142" s="2"/>
      <c r="M142" s="175" t="s">
        <v>3</v>
      </c>
      <c r="N142" s="176" t="s">
        <v>41</v>
      </c>
      <c r="O142" s="177">
        <v>0.63200000000000001</v>
      </c>
      <c r="P142" s="177">
        <f>O142*H142</f>
        <v>15.532032000000001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AR142" s="179" t="s">
        <v>140</v>
      </c>
      <c r="AT142" s="179" t="s">
        <v>135</v>
      </c>
      <c r="AU142" s="179" t="s">
        <v>79</v>
      </c>
      <c r="AY142" s="99" t="s">
        <v>133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99" t="s">
        <v>77</v>
      </c>
      <c r="BK142" s="180">
        <f>ROUND(I142*H142,2)</f>
        <v>0</v>
      </c>
      <c r="BL142" s="99" t="s">
        <v>140</v>
      </c>
      <c r="BM142" s="179" t="s">
        <v>206</v>
      </c>
    </row>
    <row r="143" spans="2:65" s="108" customFormat="1" ht="29.25" x14ac:dyDescent="0.2">
      <c r="B143" s="2"/>
      <c r="C143" s="209"/>
      <c r="D143" s="210" t="s">
        <v>142</v>
      </c>
      <c r="E143" s="209"/>
      <c r="F143" s="211" t="s">
        <v>207</v>
      </c>
      <c r="G143" s="209"/>
      <c r="H143" s="209"/>
      <c r="L143" s="2"/>
      <c r="M143" s="181"/>
      <c r="T143" s="182"/>
      <c r="AT143" s="99" t="s">
        <v>142</v>
      </c>
      <c r="AU143" s="99" t="s">
        <v>79</v>
      </c>
    </row>
    <row r="144" spans="2:65" s="108" customFormat="1" x14ac:dyDescent="0.2">
      <c r="B144" s="2"/>
      <c r="C144" s="209"/>
      <c r="D144" s="212" t="s">
        <v>144</v>
      </c>
      <c r="E144" s="209"/>
      <c r="F144" s="213" t="s">
        <v>208</v>
      </c>
      <c r="G144" s="209"/>
      <c r="H144" s="209"/>
      <c r="L144" s="2"/>
      <c r="M144" s="181"/>
      <c r="T144" s="182"/>
      <c r="AT144" s="99" t="s">
        <v>144</v>
      </c>
      <c r="AU144" s="99" t="s">
        <v>79</v>
      </c>
    </row>
    <row r="145" spans="2:65" s="108" customFormat="1" ht="24.2" customHeight="1" x14ac:dyDescent="0.2">
      <c r="B145" s="2"/>
      <c r="C145" s="204" t="s">
        <v>209</v>
      </c>
      <c r="D145" s="204" t="s">
        <v>135</v>
      </c>
      <c r="E145" s="205" t="s">
        <v>210</v>
      </c>
      <c r="F145" s="206" t="s">
        <v>211</v>
      </c>
      <c r="G145" s="207" t="s">
        <v>138</v>
      </c>
      <c r="H145" s="208">
        <v>7.9</v>
      </c>
      <c r="I145" s="86"/>
      <c r="J145" s="4">
        <f>ROUND(I145*H145,2)</f>
        <v>0</v>
      </c>
      <c r="K145" s="3" t="s">
        <v>139</v>
      </c>
      <c r="L145" s="2"/>
      <c r="M145" s="175" t="s">
        <v>3</v>
      </c>
      <c r="N145" s="176" t="s">
        <v>41</v>
      </c>
      <c r="O145" s="177">
        <v>1.7230000000000001</v>
      </c>
      <c r="P145" s="177">
        <f>O145*H145</f>
        <v>13.611700000000001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AR145" s="179" t="s">
        <v>140</v>
      </c>
      <c r="AT145" s="179" t="s">
        <v>135</v>
      </c>
      <c r="AU145" s="179" t="s">
        <v>79</v>
      </c>
      <c r="AY145" s="99" t="s">
        <v>133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99" t="s">
        <v>77</v>
      </c>
      <c r="BK145" s="180">
        <f>ROUND(I145*H145,2)</f>
        <v>0</v>
      </c>
      <c r="BL145" s="99" t="s">
        <v>140</v>
      </c>
      <c r="BM145" s="179" t="s">
        <v>212</v>
      </c>
    </row>
    <row r="146" spans="2:65" s="108" customFormat="1" ht="29.25" x14ac:dyDescent="0.2">
      <c r="B146" s="2"/>
      <c r="C146" s="209"/>
      <c r="D146" s="210" t="s">
        <v>142</v>
      </c>
      <c r="E146" s="209"/>
      <c r="F146" s="211" t="s">
        <v>213</v>
      </c>
      <c r="G146" s="209"/>
      <c r="H146" s="209"/>
      <c r="L146" s="2"/>
      <c r="M146" s="181"/>
      <c r="T146" s="182"/>
      <c r="AT146" s="99" t="s">
        <v>142</v>
      </c>
      <c r="AU146" s="99" t="s">
        <v>79</v>
      </c>
    </row>
    <row r="147" spans="2:65" s="108" customFormat="1" x14ac:dyDescent="0.2">
      <c r="B147" s="2"/>
      <c r="C147" s="209"/>
      <c r="D147" s="212" t="s">
        <v>144</v>
      </c>
      <c r="E147" s="209"/>
      <c r="F147" s="213" t="s">
        <v>214</v>
      </c>
      <c r="G147" s="209"/>
      <c r="H147" s="209"/>
      <c r="L147" s="2"/>
      <c r="M147" s="181"/>
      <c r="T147" s="182"/>
      <c r="AT147" s="99" t="s">
        <v>144</v>
      </c>
      <c r="AU147" s="99" t="s">
        <v>79</v>
      </c>
    </row>
    <row r="148" spans="2:65" s="189" customFormat="1" x14ac:dyDescent="0.2">
      <c r="B148" s="188"/>
      <c r="C148" s="217"/>
      <c r="D148" s="210" t="s">
        <v>146</v>
      </c>
      <c r="E148" s="218" t="s">
        <v>3</v>
      </c>
      <c r="F148" s="219" t="s">
        <v>215</v>
      </c>
      <c r="G148" s="217"/>
      <c r="H148" s="220">
        <v>7.9</v>
      </c>
      <c r="L148" s="188"/>
      <c r="M148" s="191"/>
      <c r="T148" s="192"/>
      <c r="AT148" s="190" t="s">
        <v>146</v>
      </c>
      <c r="AU148" s="190" t="s">
        <v>79</v>
      </c>
      <c r="AV148" s="189" t="s">
        <v>79</v>
      </c>
      <c r="AW148" s="189" t="s">
        <v>31</v>
      </c>
      <c r="AX148" s="189" t="s">
        <v>77</v>
      </c>
      <c r="AY148" s="190" t="s">
        <v>133</v>
      </c>
    </row>
    <row r="149" spans="2:65" s="108" customFormat="1" ht="24.2" customHeight="1" x14ac:dyDescent="0.2">
      <c r="B149" s="2"/>
      <c r="C149" s="204" t="s">
        <v>216</v>
      </c>
      <c r="D149" s="204" t="s">
        <v>135</v>
      </c>
      <c r="E149" s="205" t="s">
        <v>217</v>
      </c>
      <c r="F149" s="206" t="s">
        <v>218</v>
      </c>
      <c r="G149" s="207" t="s">
        <v>138</v>
      </c>
      <c r="H149" s="208">
        <v>6.5</v>
      </c>
      <c r="I149" s="86"/>
      <c r="J149" s="4">
        <f>ROUND(I149*H149,2)</f>
        <v>0</v>
      </c>
      <c r="K149" s="3" t="s">
        <v>139</v>
      </c>
      <c r="L149" s="2"/>
      <c r="M149" s="175" t="s">
        <v>3</v>
      </c>
      <c r="N149" s="176" t="s">
        <v>41</v>
      </c>
      <c r="O149" s="177">
        <v>1.7889999999999999</v>
      </c>
      <c r="P149" s="177">
        <f>O149*H149</f>
        <v>11.628499999999999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AR149" s="179" t="s">
        <v>140</v>
      </c>
      <c r="AT149" s="179" t="s">
        <v>135</v>
      </c>
      <c r="AU149" s="179" t="s">
        <v>79</v>
      </c>
      <c r="AY149" s="99" t="s">
        <v>133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99" t="s">
        <v>77</v>
      </c>
      <c r="BK149" s="180">
        <f>ROUND(I149*H149,2)</f>
        <v>0</v>
      </c>
      <c r="BL149" s="99" t="s">
        <v>140</v>
      </c>
      <c r="BM149" s="179" t="s">
        <v>219</v>
      </c>
    </row>
    <row r="150" spans="2:65" s="108" customFormat="1" ht="39" x14ac:dyDescent="0.2">
      <c r="B150" s="2"/>
      <c r="C150" s="209"/>
      <c r="D150" s="210" t="s">
        <v>142</v>
      </c>
      <c r="E150" s="209"/>
      <c r="F150" s="211" t="s">
        <v>220</v>
      </c>
      <c r="G150" s="209"/>
      <c r="H150" s="209"/>
      <c r="L150" s="2"/>
      <c r="M150" s="181"/>
      <c r="T150" s="182"/>
      <c r="AT150" s="99" t="s">
        <v>142</v>
      </c>
      <c r="AU150" s="99" t="s">
        <v>79</v>
      </c>
    </row>
    <row r="151" spans="2:65" s="108" customFormat="1" x14ac:dyDescent="0.2">
      <c r="B151" s="2"/>
      <c r="C151" s="209"/>
      <c r="D151" s="212" t="s">
        <v>144</v>
      </c>
      <c r="E151" s="209"/>
      <c r="F151" s="213" t="s">
        <v>221</v>
      </c>
      <c r="G151" s="209"/>
      <c r="H151" s="209"/>
      <c r="L151" s="2"/>
      <c r="M151" s="181"/>
      <c r="T151" s="182"/>
      <c r="AT151" s="99" t="s">
        <v>144</v>
      </c>
      <c r="AU151" s="99" t="s">
        <v>79</v>
      </c>
    </row>
    <row r="152" spans="2:65" s="189" customFormat="1" x14ac:dyDescent="0.2">
      <c r="B152" s="188"/>
      <c r="C152" s="217"/>
      <c r="D152" s="210" t="s">
        <v>146</v>
      </c>
      <c r="E152" s="218" t="s">
        <v>3</v>
      </c>
      <c r="F152" s="219" t="s">
        <v>222</v>
      </c>
      <c r="G152" s="217"/>
      <c r="H152" s="220">
        <v>6.5</v>
      </c>
      <c r="L152" s="188"/>
      <c r="M152" s="191"/>
      <c r="T152" s="192"/>
      <c r="AT152" s="190" t="s">
        <v>146</v>
      </c>
      <c r="AU152" s="190" t="s">
        <v>79</v>
      </c>
      <c r="AV152" s="189" t="s">
        <v>79</v>
      </c>
      <c r="AW152" s="189" t="s">
        <v>31</v>
      </c>
      <c r="AX152" s="189" t="s">
        <v>77</v>
      </c>
      <c r="AY152" s="190" t="s">
        <v>133</v>
      </c>
    </row>
    <row r="153" spans="2:65" s="108" customFormat="1" ht="16.5" customHeight="1" x14ac:dyDescent="0.2">
      <c r="B153" s="2"/>
      <c r="C153" s="221" t="s">
        <v>223</v>
      </c>
      <c r="D153" s="221" t="s">
        <v>224</v>
      </c>
      <c r="E153" s="222" t="s">
        <v>225</v>
      </c>
      <c r="F153" s="223" t="s">
        <v>226</v>
      </c>
      <c r="G153" s="224" t="s">
        <v>198</v>
      </c>
      <c r="H153" s="225">
        <v>13</v>
      </c>
      <c r="I153" s="87"/>
      <c r="J153" s="6">
        <f>ROUND(I153*H153,2)</f>
        <v>0</v>
      </c>
      <c r="K153" s="5" t="s">
        <v>139</v>
      </c>
      <c r="L153" s="193"/>
      <c r="M153" s="194" t="s">
        <v>3</v>
      </c>
      <c r="N153" s="195" t="s">
        <v>41</v>
      </c>
      <c r="O153" s="177">
        <v>0</v>
      </c>
      <c r="P153" s="177">
        <f>O153*H153</f>
        <v>0</v>
      </c>
      <c r="Q153" s="177">
        <v>1</v>
      </c>
      <c r="R153" s="177">
        <f>Q153*H153</f>
        <v>13</v>
      </c>
      <c r="S153" s="177">
        <v>0</v>
      </c>
      <c r="T153" s="178">
        <f>S153*H153</f>
        <v>0</v>
      </c>
      <c r="AR153" s="179" t="s">
        <v>188</v>
      </c>
      <c r="AT153" s="179" t="s">
        <v>224</v>
      </c>
      <c r="AU153" s="179" t="s">
        <v>79</v>
      </c>
      <c r="AY153" s="99" t="s">
        <v>133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99" t="s">
        <v>77</v>
      </c>
      <c r="BK153" s="180">
        <f>ROUND(I153*H153,2)</f>
        <v>0</v>
      </c>
      <c r="BL153" s="99" t="s">
        <v>140</v>
      </c>
      <c r="BM153" s="179" t="s">
        <v>227</v>
      </c>
    </row>
    <row r="154" spans="2:65" s="108" customFormat="1" x14ac:dyDescent="0.2">
      <c r="B154" s="2"/>
      <c r="C154" s="209"/>
      <c r="D154" s="210" t="s">
        <v>142</v>
      </c>
      <c r="E154" s="209"/>
      <c r="F154" s="211" t="s">
        <v>226</v>
      </c>
      <c r="G154" s="209"/>
      <c r="H154" s="209"/>
      <c r="L154" s="2"/>
      <c r="M154" s="181"/>
      <c r="T154" s="182"/>
      <c r="AT154" s="99" t="s">
        <v>142</v>
      </c>
      <c r="AU154" s="99" t="s">
        <v>79</v>
      </c>
    </row>
    <row r="155" spans="2:65" s="189" customFormat="1" x14ac:dyDescent="0.2">
      <c r="B155" s="188"/>
      <c r="C155" s="217"/>
      <c r="D155" s="210" t="s">
        <v>146</v>
      </c>
      <c r="E155" s="217"/>
      <c r="F155" s="219" t="s">
        <v>228</v>
      </c>
      <c r="G155" s="217"/>
      <c r="H155" s="220">
        <v>13</v>
      </c>
      <c r="L155" s="188"/>
      <c r="M155" s="191"/>
      <c r="T155" s="192"/>
      <c r="AT155" s="190" t="s">
        <v>146</v>
      </c>
      <c r="AU155" s="190" t="s">
        <v>79</v>
      </c>
      <c r="AV155" s="189" t="s">
        <v>79</v>
      </c>
      <c r="AW155" s="189" t="s">
        <v>4</v>
      </c>
      <c r="AX155" s="189" t="s">
        <v>77</v>
      </c>
      <c r="AY155" s="190" t="s">
        <v>133</v>
      </c>
    </row>
    <row r="156" spans="2:65" s="164" customFormat="1" ht="22.7" customHeight="1" x14ac:dyDescent="0.2">
      <c r="B156" s="163"/>
      <c r="C156" s="226"/>
      <c r="D156" s="227" t="s">
        <v>69</v>
      </c>
      <c r="E156" s="228" t="s">
        <v>79</v>
      </c>
      <c r="F156" s="228" t="s">
        <v>229</v>
      </c>
      <c r="G156" s="226"/>
      <c r="H156" s="226"/>
      <c r="J156" s="174">
        <f>BK156</f>
        <v>0</v>
      </c>
      <c r="L156" s="163"/>
      <c r="M156" s="168"/>
      <c r="P156" s="169">
        <f>SUM(P157:P177)</f>
        <v>16.065000000000001</v>
      </c>
      <c r="R156" s="169">
        <f>SUM(R157:R177)</f>
        <v>6.1403338999999999</v>
      </c>
      <c r="T156" s="170">
        <f>SUM(T157:T177)</f>
        <v>0</v>
      </c>
      <c r="AR156" s="165" t="s">
        <v>77</v>
      </c>
      <c r="AT156" s="171" t="s">
        <v>69</v>
      </c>
      <c r="AU156" s="171" t="s">
        <v>77</v>
      </c>
      <c r="AY156" s="165" t="s">
        <v>133</v>
      </c>
      <c r="BK156" s="172">
        <f>SUM(BK157:BK177)</f>
        <v>0</v>
      </c>
    </row>
    <row r="157" spans="2:65" s="108" customFormat="1" ht="33" customHeight="1" x14ac:dyDescent="0.2">
      <c r="B157" s="2"/>
      <c r="C157" s="204" t="s">
        <v>230</v>
      </c>
      <c r="D157" s="204" t="s">
        <v>135</v>
      </c>
      <c r="E157" s="205" t="s">
        <v>231</v>
      </c>
      <c r="F157" s="206" t="s">
        <v>232</v>
      </c>
      <c r="G157" s="207" t="s">
        <v>138</v>
      </c>
      <c r="H157" s="208">
        <v>7.5</v>
      </c>
      <c r="I157" s="86"/>
      <c r="J157" s="4">
        <f>ROUND(I157*H157,2)</f>
        <v>0</v>
      </c>
      <c r="K157" s="3" t="s">
        <v>139</v>
      </c>
      <c r="L157" s="2"/>
      <c r="M157" s="175" t="s">
        <v>3</v>
      </c>
      <c r="N157" s="176" t="s">
        <v>41</v>
      </c>
      <c r="O157" s="177">
        <v>0.92</v>
      </c>
      <c r="P157" s="177">
        <f>O157*H157</f>
        <v>6.9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AR157" s="179" t="s">
        <v>140</v>
      </c>
      <c r="AT157" s="179" t="s">
        <v>135</v>
      </c>
      <c r="AU157" s="179" t="s">
        <v>79</v>
      </c>
      <c r="AY157" s="99" t="s">
        <v>133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99" t="s">
        <v>77</v>
      </c>
      <c r="BK157" s="180">
        <f>ROUND(I157*H157,2)</f>
        <v>0</v>
      </c>
      <c r="BL157" s="99" t="s">
        <v>140</v>
      </c>
      <c r="BM157" s="179" t="s">
        <v>233</v>
      </c>
    </row>
    <row r="158" spans="2:65" s="108" customFormat="1" ht="29.25" x14ac:dyDescent="0.2">
      <c r="B158" s="2"/>
      <c r="C158" s="209"/>
      <c r="D158" s="210" t="s">
        <v>142</v>
      </c>
      <c r="E158" s="209"/>
      <c r="F158" s="211" t="s">
        <v>234</v>
      </c>
      <c r="G158" s="209"/>
      <c r="H158" s="209"/>
      <c r="L158" s="2"/>
      <c r="M158" s="181"/>
      <c r="T158" s="182"/>
      <c r="AT158" s="99" t="s">
        <v>142</v>
      </c>
      <c r="AU158" s="99" t="s">
        <v>79</v>
      </c>
    </row>
    <row r="159" spans="2:65" s="108" customFormat="1" x14ac:dyDescent="0.2">
      <c r="B159" s="2"/>
      <c r="C159" s="209"/>
      <c r="D159" s="212" t="s">
        <v>144</v>
      </c>
      <c r="E159" s="209"/>
      <c r="F159" s="213" t="s">
        <v>235</v>
      </c>
      <c r="G159" s="209"/>
      <c r="H159" s="209"/>
      <c r="L159" s="2"/>
      <c r="M159" s="181"/>
      <c r="T159" s="182"/>
      <c r="AT159" s="99" t="s">
        <v>144</v>
      </c>
      <c r="AU159" s="99" t="s">
        <v>79</v>
      </c>
    </row>
    <row r="160" spans="2:65" s="184" customFormat="1" x14ac:dyDescent="0.2">
      <c r="B160" s="183"/>
      <c r="C160" s="214"/>
      <c r="D160" s="210" t="s">
        <v>146</v>
      </c>
      <c r="E160" s="215" t="s">
        <v>3</v>
      </c>
      <c r="F160" s="216" t="s">
        <v>236</v>
      </c>
      <c r="G160" s="214"/>
      <c r="H160" s="215" t="s">
        <v>3</v>
      </c>
      <c r="L160" s="183"/>
      <c r="M160" s="186"/>
      <c r="T160" s="187"/>
      <c r="AT160" s="185" t="s">
        <v>146</v>
      </c>
      <c r="AU160" s="185" t="s">
        <v>79</v>
      </c>
      <c r="AV160" s="184" t="s">
        <v>77</v>
      </c>
      <c r="AW160" s="184" t="s">
        <v>31</v>
      </c>
      <c r="AX160" s="184" t="s">
        <v>70</v>
      </c>
      <c r="AY160" s="185" t="s">
        <v>133</v>
      </c>
    </row>
    <row r="161" spans="2:65" s="189" customFormat="1" x14ac:dyDescent="0.2">
      <c r="B161" s="188"/>
      <c r="C161" s="217"/>
      <c r="D161" s="210" t="s">
        <v>146</v>
      </c>
      <c r="E161" s="218" t="s">
        <v>3</v>
      </c>
      <c r="F161" s="219" t="s">
        <v>237</v>
      </c>
      <c r="G161" s="217"/>
      <c r="H161" s="220">
        <v>7.5</v>
      </c>
      <c r="L161" s="188"/>
      <c r="M161" s="191"/>
      <c r="T161" s="192"/>
      <c r="AT161" s="190" t="s">
        <v>146</v>
      </c>
      <c r="AU161" s="190" t="s">
        <v>79</v>
      </c>
      <c r="AV161" s="189" t="s">
        <v>79</v>
      </c>
      <c r="AW161" s="189" t="s">
        <v>31</v>
      </c>
      <c r="AX161" s="189" t="s">
        <v>77</v>
      </c>
      <c r="AY161" s="190" t="s">
        <v>133</v>
      </c>
    </row>
    <row r="162" spans="2:65" s="108" customFormat="1" ht="24.2" customHeight="1" x14ac:dyDescent="0.2">
      <c r="B162" s="2"/>
      <c r="C162" s="204" t="s">
        <v>9</v>
      </c>
      <c r="D162" s="204" t="s">
        <v>135</v>
      </c>
      <c r="E162" s="205" t="s">
        <v>238</v>
      </c>
      <c r="F162" s="206" t="s">
        <v>239</v>
      </c>
      <c r="G162" s="207" t="s">
        <v>159</v>
      </c>
      <c r="H162" s="208">
        <v>25</v>
      </c>
      <c r="I162" s="86"/>
      <c r="J162" s="4">
        <f>ROUND(I162*H162,2)</f>
        <v>0</v>
      </c>
      <c r="K162" s="3" t="s">
        <v>139</v>
      </c>
      <c r="L162" s="2"/>
      <c r="M162" s="175" t="s">
        <v>3</v>
      </c>
      <c r="N162" s="176" t="s">
        <v>41</v>
      </c>
      <c r="O162" s="177">
        <v>7.4999999999999997E-2</v>
      </c>
      <c r="P162" s="177">
        <f>O162*H162</f>
        <v>1.875</v>
      </c>
      <c r="Q162" s="177">
        <v>1.7000000000000001E-4</v>
      </c>
      <c r="R162" s="177">
        <f>Q162*H162</f>
        <v>4.2500000000000003E-3</v>
      </c>
      <c r="S162" s="177">
        <v>0</v>
      </c>
      <c r="T162" s="178">
        <f>S162*H162</f>
        <v>0</v>
      </c>
      <c r="AR162" s="179" t="s">
        <v>140</v>
      </c>
      <c r="AT162" s="179" t="s">
        <v>135</v>
      </c>
      <c r="AU162" s="179" t="s">
        <v>79</v>
      </c>
      <c r="AY162" s="99" t="s">
        <v>133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99" t="s">
        <v>77</v>
      </c>
      <c r="BK162" s="180">
        <f>ROUND(I162*H162,2)</f>
        <v>0</v>
      </c>
      <c r="BL162" s="99" t="s">
        <v>140</v>
      </c>
      <c r="BM162" s="179" t="s">
        <v>240</v>
      </c>
    </row>
    <row r="163" spans="2:65" s="108" customFormat="1" ht="19.5" x14ac:dyDescent="0.2">
      <c r="B163" s="2"/>
      <c r="C163" s="209"/>
      <c r="D163" s="210" t="s">
        <v>142</v>
      </c>
      <c r="E163" s="209"/>
      <c r="F163" s="211" t="s">
        <v>241</v>
      </c>
      <c r="G163" s="209"/>
      <c r="H163" s="209"/>
      <c r="L163" s="2"/>
      <c r="M163" s="181"/>
      <c r="T163" s="182"/>
      <c r="AT163" s="99" t="s">
        <v>142</v>
      </c>
      <c r="AU163" s="99" t="s">
        <v>79</v>
      </c>
    </row>
    <row r="164" spans="2:65" s="108" customFormat="1" x14ac:dyDescent="0.2">
      <c r="B164" s="2"/>
      <c r="C164" s="209"/>
      <c r="D164" s="212" t="s">
        <v>144</v>
      </c>
      <c r="E164" s="209"/>
      <c r="F164" s="213" t="s">
        <v>242</v>
      </c>
      <c r="G164" s="209"/>
      <c r="H164" s="209"/>
      <c r="L164" s="2"/>
      <c r="M164" s="181"/>
      <c r="T164" s="182"/>
      <c r="AT164" s="99" t="s">
        <v>144</v>
      </c>
      <c r="AU164" s="99" t="s">
        <v>79</v>
      </c>
    </row>
    <row r="165" spans="2:65" s="184" customFormat="1" x14ac:dyDescent="0.2">
      <c r="B165" s="183"/>
      <c r="C165" s="214"/>
      <c r="D165" s="210" t="s">
        <v>146</v>
      </c>
      <c r="E165" s="215" t="s">
        <v>3</v>
      </c>
      <c r="F165" s="216" t="s">
        <v>236</v>
      </c>
      <c r="G165" s="214"/>
      <c r="H165" s="215" t="s">
        <v>3</v>
      </c>
      <c r="L165" s="183"/>
      <c r="M165" s="186"/>
      <c r="T165" s="187"/>
      <c r="AT165" s="185" t="s">
        <v>146</v>
      </c>
      <c r="AU165" s="185" t="s">
        <v>79</v>
      </c>
      <c r="AV165" s="184" t="s">
        <v>77</v>
      </c>
      <c r="AW165" s="184" t="s">
        <v>31</v>
      </c>
      <c r="AX165" s="184" t="s">
        <v>70</v>
      </c>
      <c r="AY165" s="185" t="s">
        <v>133</v>
      </c>
    </row>
    <row r="166" spans="2:65" s="189" customFormat="1" x14ac:dyDescent="0.2">
      <c r="B166" s="188"/>
      <c r="C166" s="217"/>
      <c r="D166" s="210" t="s">
        <v>146</v>
      </c>
      <c r="E166" s="218" t="s">
        <v>3</v>
      </c>
      <c r="F166" s="219" t="s">
        <v>243</v>
      </c>
      <c r="G166" s="217"/>
      <c r="H166" s="220">
        <v>25</v>
      </c>
      <c r="L166" s="188"/>
      <c r="M166" s="191"/>
      <c r="T166" s="192"/>
      <c r="AT166" s="190" t="s">
        <v>146</v>
      </c>
      <c r="AU166" s="190" t="s">
        <v>79</v>
      </c>
      <c r="AV166" s="189" t="s">
        <v>79</v>
      </c>
      <c r="AW166" s="189" t="s">
        <v>31</v>
      </c>
      <c r="AX166" s="189" t="s">
        <v>77</v>
      </c>
      <c r="AY166" s="190" t="s">
        <v>133</v>
      </c>
    </row>
    <row r="167" spans="2:65" s="108" customFormat="1" ht="24.2" customHeight="1" x14ac:dyDescent="0.2">
      <c r="B167" s="2"/>
      <c r="C167" s="221" t="s">
        <v>244</v>
      </c>
      <c r="D167" s="221" t="s">
        <v>224</v>
      </c>
      <c r="E167" s="222" t="s">
        <v>245</v>
      </c>
      <c r="F167" s="223" t="s">
        <v>246</v>
      </c>
      <c r="G167" s="224" t="s">
        <v>159</v>
      </c>
      <c r="H167" s="225">
        <v>29.613</v>
      </c>
      <c r="I167" s="87"/>
      <c r="J167" s="6">
        <f>ROUND(I167*H167,2)</f>
        <v>0</v>
      </c>
      <c r="K167" s="5" t="s">
        <v>139</v>
      </c>
      <c r="L167" s="193"/>
      <c r="M167" s="194" t="s">
        <v>3</v>
      </c>
      <c r="N167" s="195" t="s">
        <v>41</v>
      </c>
      <c r="O167" s="177">
        <v>0</v>
      </c>
      <c r="P167" s="177">
        <f>O167*H167</f>
        <v>0</v>
      </c>
      <c r="Q167" s="177">
        <v>2.9999999999999997E-4</v>
      </c>
      <c r="R167" s="177">
        <f>Q167*H167</f>
        <v>8.8838999999999984E-3</v>
      </c>
      <c r="S167" s="177">
        <v>0</v>
      </c>
      <c r="T167" s="178">
        <f>S167*H167</f>
        <v>0</v>
      </c>
      <c r="AR167" s="179" t="s">
        <v>188</v>
      </c>
      <c r="AT167" s="179" t="s">
        <v>224</v>
      </c>
      <c r="AU167" s="179" t="s">
        <v>79</v>
      </c>
      <c r="AY167" s="99" t="s">
        <v>133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99" t="s">
        <v>77</v>
      </c>
      <c r="BK167" s="180">
        <f>ROUND(I167*H167,2)</f>
        <v>0</v>
      </c>
      <c r="BL167" s="99" t="s">
        <v>140</v>
      </c>
      <c r="BM167" s="179" t="s">
        <v>247</v>
      </c>
    </row>
    <row r="168" spans="2:65" s="108" customFormat="1" ht="19.5" x14ac:dyDescent="0.2">
      <c r="B168" s="2"/>
      <c r="C168" s="209"/>
      <c r="D168" s="210" t="s">
        <v>142</v>
      </c>
      <c r="E168" s="209"/>
      <c r="F168" s="211" t="s">
        <v>246</v>
      </c>
      <c r="G168" s="209"/>
      <c r="H168" s="209"/>
      <c r="L168" s="2"/>
      <c r="M168" s="181"/>
      <c r="T168" s="182"/>
      <c r="AT168" s="99" t="s">
        <v>142</v>
      </c>
      <c r="AU168" s="99" t="s">
        <v>79</v>
      </c>
    </row>
    <row r="169" spans="2:65" s="189" customFormat="1" x14ac:dyDescent="0.2">
      <c r="B169" s="188"/>
      <c r="C169" s="217"/>
      <c r="D169" s="210" t="s">
        <v>146</v>
      </c>
      <c r="E169" s="217"/>
      <c r="F169" s="219" t="s">
        <v>248</v>
      </c>
      <c r="G169" s="217"/>
      <c r="H169" s="220">
        <v>29.613</v>
      </c>
      <c r="L169" s="188"/>
      <c r="M169" s="191"/>
      <c r="T169" s="192"/>
      <c r="AT169" s="190" t="s">
        <v>146</v>
      </c>
      <c r="AU169" s="190" t="s">
        <v>79</v>
      </c>
      <c r="AV169" s="189" t="s">
        <v>79</v>
      </c>
      <c r="AW169" s="189" t="s">
        <v>4</v>
      </c>
      <c r="AX169" s="189" t="s">
        <v>77</v>
      </c>
      <c r="AY169" s="190" t="s">
        <v>133</v>
      </c>
    </row>
    <row r="170" spans="2:65" s="108" customFormat="1" ht="16.5" customHeight="1" x14ac:dyDescent="0.2">
      <c r="B170" s="2"/>
      <c r="C170" s="204" t="s">
        <v>249</v>
      </c>
      <c r="D170" s="204" t="s">
        <v>135</v>
      </c>
      <c r="E170" s="205" t="s">
        <v>250</v>
      </c>
      <c r="F170" s="206" t="s">
        <v>251</v>
      </c>
      <c r="G170" s="207" t="s">
        <v>138</v>
      </c>
      <c r="H170" s="208">
        <v>3.75</v>
      </c>
      <c r="I170" s="86"/>
      <c r="J170" s="4">
        <f>ROUND(I170*H170,2)</f>
        <v>0</v>
      </c>
      <c r="K170" s="3" t="s">
        <v>139</v>
      </c>
      <c r="L170" s="2"/>
      <c r="M170" s="175" t="s">
        <v>3</v>
      </c>
      <c r="N170" s="176" t="s">
        <v>41</v>
      </c>
      <c r="O170" s="177">
        <v>1.5840000000000001</v>
      </c>
      <c r="P170" s="177">
        <f>O170*H170</f>
        <v>5.94</v>
      </c>
      <c r="Q170" s="177">
        <v>1.63</v>
      </c>
      <c r="R170" s="177">
        <f>Q170*H170</f>
        <v>6.1124999999999998</v>
      </c>
      <c r="S170" s="177">
        <v>0</v>
      </c>
      <c r="T170" s="178">
        <f>S170*H170</f>
        <v>0</v>
      </c>
      <c r="AR170" s="179" t="s">
        <v>140</v>
      </c>
      <c r="AT170" s="179" t="s">
        <v>135</v>
      </c>
      <c r="AU170" s="179" t="s">
        <v>79</v>
      </c>
      <c r="AY170" s="99" t="s">
        <v>133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99" t="s">
        <v>77</v>
      </c>
      <c r="BK170" s="180">
        <f>ROUND(I170*H170,2)</f>
        <v>0</v>
      </c>
      <c r="BL170" s="99" t="s">
        <v>140</v>
      </c>
      <c r="BM170" s="179" t="s">
        <v>252</v>
      </c>
    </row>
    <row r="171" spans="2:65" s="108" customFormat="1" x14ac:dyDescent="0.2">
      <c r="B171" s="2"/>
      <c r="C171" s="209"/>
      <c r="D171" s="210" t="s">
        <v>142</v>
      </c>
      <c r="E171" s="209"/>
      <c r="F171" s="211" t="s">
        <v>251</v>
      </c>
      <c r="G171" s="209"/>
      <c r="H171" s="209"/>
      <c r="L171" s="2"/>
      <c r="M171" s="181"/>
      <c r="T171" s="182"/>
      <c r="AT171" s="99" t="s">
        <v>142</v>
      </c>
      <c r="AU171" s="99" t="s">
        <v>79</v>
      </c>
    </row>
    <row r="172" spans="2:65" s="108" customFormat="1" x14ac:dyDescent="0.2">
      <c r="B172" s="2"/>
      <c r="C172" s="209"/>
      <c r="D172" s="212" t="s">
        <v>144</v>
      </c>
      <c r="E172" s="209"/>
      <c r="F172" s="213" t="s">
        <v>253</v>
      </c>
      <c r="G172" s="209"/>
      <c r="H172" s="209"/>
      <c r="L172" s="2"/>
      <c r="M172" s="181"/>
      <c r="T172" s="182"/>
      <c r="AT172" s="99" t="s">
        <v>144</v>
      </c>
      <c r="AU172" s="99" t="s">
        <v>79</v>
      </c>
    </row>
    <row r="173" spans="2:65" s="184" customFormat="1" x14ac:dyDescent="0.2">
      <c r="B173" s="183"/>
      <c r="C173" s="214"/>
      <c r="D173" s="210" t="s">
        <v>146</v>
      </c>
      <c r="E173" s="215" t="s">
        <v>3</v>
      </c>
      <c r="F173" s="216" t="s">
        <v>236</v>
      </c>
      <c r="G173" s="214"/>
      <c r="H173" s="215" t="s">
        <v>3</v>
      </c>
      <c r="L173" s="183"/>
      <c r="M173" s="186"/>
      <c r="T173" s="187"/>
      <c r="AT173" s="185" t="s">
        <v>146</v>
      </c>
      <c r="AU173" s="185" t="s">
        <v>79</v>
      </c>
      <c r="AV173" s="184" t="s">
        <v>77</v>
      </c>
      <c r="AW173" s="184" t="s">
        <v>31</v>
      </c>
      <c r="AX173" s="184" t="s">
        <v>70</v>
      </c>
      <c r="AY173" s="185" t="s">
        <v>133</v>
      </c>
    </row>
    <row r="174" spans="2:65" s="189" customFormat="1" x14ac:dyDescent="0.2">
      <c r="B174" s="188"/>
      <c r="C174" s="217"/>
      <c r="D174" s="210" t="s">
        <v>146</v>
      </c>
      <c r="E174" s="218" t="s">
        <v>3</v>
      </c>
      <c r="F174" s="219" t="s">
        <v>254</v>
      </c>
      <c r="G174" s="217"/>
      <c r="H174" s="220">
        <v>3.75</v>
      </c>
      <c r="L174" s="188"/>
      <c r="M174" s="191"/>
      <c r="T174" s="192"/>
      <c r="AT174" s="190" t="s">
        <v>146</v>
      </c>
      <c r="AU174" s="190" t="s">
        <v>79</v>
      </c>
      <c r="AV174" s="189" t="s">
        <v>79</v>
      </c>
      <c r="AW174" s="189" t="s">
        <v>31</v>
      </c>
      <c r="AX174" s="189" t="s">
        <v>77</v>
      </c>
      <c r="AY174" s="190" t="s">
        <v>133</v>
      </c>
    </row>
    <row r="175" spans="2:65" s="108" customFormat="1" ht="24.2" customHeight="1" x14ac:dyDescent="0.2">
      <c r="B175" s="2"/>
      <c r="C175" s="204" t="s">
        <v>255</v>
      </c>
      <c r="D175" s="204" t="s">
        <v>135</v>
      </c>
      <c r="E175" s="205" t="s">
        <v>256</v>
      </c>
      <c r="F175" s="206" t="s">
        <v>257</v>
      </c>
      <c r="G175" s="207" t="s">
        <v>258</v>
      </c>
      <c r="H175" s="208">
        <v>30</v>
      </c>
      <c r="I175" s="86"/>
      <c r="J175" s="4">
        <f>ROUND(I175*H175,2)</f>
        <v>0</v>
      </c>
      <c r="K175" s="3" t="s">
        <v>139</v>
      </c>
      <c r="L175" s="2"/>
      <c r="M175" s="175" t="s">
        <v>3</v>
      </c>
      <c r="N175" s="176" t="s">
        <v>41</v>
      </c>
      <c r="O175" s="177">
        <v>4.4999999999999998E-2</v>
      </c>
      <c r="P175" s="177">
        <f>O175*H175</f>
        <v>1.3499999999999999</v>
      </c>
      <c r="Q175" s="177">
        <v>4.8999999999999998E-4</v>
      </c>
      <c r="R175" s="177">
        <f>Q175*H175</f>
        <v>1.47E-2</v>
      </c>
      <c r="S175" s="177">
        <v>0</v>
      </c>
      <c r="T175" s="178">
        <f>S175*H175</f>
        <v>0</v>
      </c>
      <c r="AR175" s="179" t="s">
        <v>140</v>
      </c>
      <c r="AT175" s="179" t="s">
        <v>135</v>
      </c>
      <c r="AU175" s="179" t="s">
        <v>79</v>
      </c>
      <c r="AY175" s="99" t="s">
        <v>133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99" t="s">
        <v>77</v>
      </c>
      <c r="BK175" s="180">
        <f>ROUND(I175*H175,2)</f>
        <v>0</v>
      </c>
      <c r="BL175" s="99" t="s">
        <v>140</v>
      </c>
      <c r="BM175" s="179" t="s">
        <v>259</v>
      </c>
    </row>
    <row r="176" spans="2:65" s="108" customFormat="1" ht="19.5" x14ac:dyDescent="0.2">
      <c r="B176" s="2"/>
      <c r="C176" s="209"/>
      <c r="D176" s="210" t="s">
        <v>142</v>
      </c>
      <c r="E176" s="209"/>
      <c r="F176" s="211" t="s">
        <v>260</v>
      </c>
      <c r="G176" s="209"/>
      <c r="H176" s="209"/>
      <c r="L176" s="2"/>
      <c r="M176" s="181"/>
      <c r="T176" s="182"/>
      <c r="AT176" s="99" t="s">
        <v>142</v>
      </c>
      <c r="AU176" s="99" t="s">
        <v>79</v>
      </c>
    </row>
    <row r="177" spans="2:65" s="108" customFormat="1" x14ac:dyDescent="0.2">
      <c r="B177" s="2"/>
      <c r="C177" s="209"/>
      <c r="D177" s="212" t="s">
        <v>144</v>
      </c>
      <c r="E177" s="209"/>
      <c r="F177" s="213" t="s">
        <v>261</v>
      </c>
      <c r="G177" s="209"/>
      <c r="H177" s="209"/>
      <c r="L177" s="2"/>
      <c r="M177" s="181"/>
      <c r="T177" s="182"/>
      <c r="AT177" s="99" t="s">
        <v>144</v>
      </c>
      <c r="AU177" s="99" t="s">
        <v>79</v>
      </c>
    </row>
    <row r="178" spans="2:65" s="164" customFormat="1" ht="22.7" customHeight="1" x14ac:dyDescent="0.2">
      <c r="B178" s="163"/>
      <c r="C178" s="226"/>
      <c r="D178" s="227" t="s">
        <v>69</v>
      </c>
      <c r="E178" s="228" t="s">
        <v>140</v>
      </c>
      <c r="F178" s="228" t="s">
        <v>262</v>
      </c>
      <c r="G178" s="226"/>
      <c r="H178" s="226"/>
      <c r="J178" s="174">
        <f>BK178</f>
        <v>0</v>
      </c>
      <c r="L178" s="163"/>
      <c r="M178" s="168"/>
      <c r="P178" s="169">
        <f>SUM(P179:P183)</f>
        <v>4.5765000000000002</v>
      </c>
      <c r="R178" s="169">
        <f>SUM(R179:R183)</f>
        <v>0</v>
      </c>
      <c r="T178" s="170">
        <f>SUM(T179:T183)</f>
        <v>0</v>
      </c>
      <c r="AR178" s="165" t="s">
        <v>77</v>
      </c>
      <c r="AT178" s="171" t="s">
        <v>69</v>
      </c>
      <c r="AU178" s="171" t="s">
        <v>77</v>
      </c>
      <c r="AY178" s="165" t="s">
        <v>133</v>
      </c>
      <c r="BK178" s="172">
        <f>SUM(BK179:BK183)</f>
        <v>0</v>
      </c>
    </row>
    <row r="179" spans="2:65" s="108" customFormat="1" ht="24.2" customHeight="1" x14ac:dyDescent="0.2">
      <c r="B179" s="2"/>
      <c r="C179" s="204" t="s">
        <v>263</v>
      </c>
      <c r="D179" s="204" t="s">
        <v>135</v>
      </c>
      <c r="E179" s="205" t="s">
        <v>264</v>
      </c>
      <c r="F179" s="206" t="s">
        <v>265</v>
      </c>
      <c r="G179" s="207" t="s">
        <v>138</v>
      </c>
      <c r="H179" s="208">
        <v>2.7</v>
      </c>
      <c r="I179" s="86"/>
      <c r="J179" s="4">
        <f>ROUND(I179*H179,2)</f>
        <v>0</v>
      </c>
      <c r="K179" s="3" t="s">
        <v>139</v>
      </c>
      <c r="L179" s="2"/>
      <c r="M179" s="175" t="s">
        <v>3</v>
      </c>
      <c r="N179" s="176" t="s">
        <v>41</v>
      </c>
      <c r="O179" s="177">
        <v>1.6950000000000001</v>
      </c>
      <c r="P179" s="177">
        <f>O179*H179</f>
        <v>4.5765000000000002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AR179" s="179" t="s">
        <v>140</v>
      </c>
      <c r="AT179" s="179" t="s">
        <v>135</v>
      </c>
      <c r="AU179" s="179" t="s">
        <v>79</v>
      </c>
      <c r="AY179" s="99" t="s">
        <v>133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99" t="s">
        <v>77</v>
      </c>
      <c r="BK179" s="180">
        <f>ROUND(I179*H179,2)</f>
        <v>0</v>
      </c>
      <c r="BL179" s="99" t="s">
        <v>140</v>
      </c>
      <c r="BM179" s="179" t="s">
        <v>266</v>
      </c>
    </row>
    <row r="180" spans="2:65" s="108" customFormat="1" ht="19.5" x14ac:dyDescent="0.2">
      <c r="B180" s="2"/>
      <c r="C180" s="209"/>
      <c r="D180" s="210" t="s">
        <v>142</v>
      </c>
      <c r="E180" s="209"/>
      <c r="F180" s="211" t="s">
        <v>267</v>
      </c>
      <c r="G180" s="209"/>
      <c r="H180" s="209"/>
      <c r="L180" s="2"/>
      <c r="M180" s="181"/>
      <c r="T180" s="182"/>
      <c r="AT180" s="99" t="s">
        <v>142</v>
      </c>
      <c r="AU180" s="99" t="s">
        <v>79</v>
      </c>
    </row>
    <row r="181" spans="2:65" s="108" customFormat="1" x14ac:dyDescent="0.2">
      <c r="B181" s="2"/>
      <c r="C181" s="209"/>
      <c r="D181" s="212" t="s">
        <v>144</v>
      </c>
      <c r="E181" s="209"/>
      <c r="F181" s="213" t="s">
        <v>268</v>
      </c>
      <c r="G181" s="209"/>
      <c r="H181" s="209"/>
      <c r="L181" s="2"/>
      <c r="M181" s="181"/>
      <c r="T181" s="182"/>
      <c r="AT181" s="99" t="s">
        <v>144</v>
      </c>
      <c r="AU181" s="99" t="s">
        <v>79</v>
      </c>
    </row>
    <row r="182" spans="2:65" s="184" customFormat="1" x14ac:dyDescent="0.2">
      <c r="B182" s="183"/>
      <c r="C182" s="214"/>
      <c r="D182" s="210" t="s">
        <v>146</v>
      </c>
      <c r="E182" s="215" t="s">
        <v>3</v>
      </c>
      <c r="F182" s="216" t="s">
        <v>154</v>
      </c>
      <c r="G182" s="214"/>
      <c r="H182" s="215" t="s">
        <v>3</v>
      </c>
      <c r="L182" s="183"/>
      <c r="M182" s="186"/>
      <c r="T182" s="187"/>
      <c r="AT182" s="185" t="s">
        <v>146</v>
      </c>
      <c r="AU182" s="185" t="s">
        <v>79</v>
      </c>
      <c r="AV182" s="184" t="s">
        <v>77</v>
      </c>
      <c r="AW182" s="184" t="s">
        <v>31</v>
      </c>
      <c r="AX182" s="184" t="s">
        <v>70</v>
      </c>
      <c r="AY182" s="185" t="s">
        <v>133</v>
      </c>
    </row>
    <row r="183" spans="2:65" s="189" customFormat="1" x14ac:dyDescent="0.2">
      <c r="B183" s="188"/>
      <c r="C183" s="217"/>
      <c r="D183" s="210" t="s">
        <v>146</v>
      </c>
      <c r="E183" s="218" t="s">
        <v>3</v>
      </c>
      <c r="F183" s="219" t="s">
        <v>269</v>
      </c>
      <c r="G183" s="217"/>
      <c r="H183" s="220">
        <v>2.7</v>
      </c>
      <c r="L183" s="188"/>
      <c r="M183" s="191"/>
      <c r="T183" s="192"/>
      <c r="AT183" s="190" t="s">
        <v>146</v>
      </c>
      <c r="AU183" s="190" t="s">
        <v>79</v>
      </c>
      <c r="AV183" s="189" t="s">
        <v>79</v>
      </c>
      <c r="AW183" s="189" t="s">
        <v>31</v>
      </c>
      <c r="AX183" s="189" t="s">
        <v>77</v>
      </c>
      <c r="AY183" s="190" t="s">
        <v>133</v>
      </c>
    </row>
    <row r="184" spans="2:65" s="164" customFormat="1" ht="22.7" customHeight="1" x14ac:dyDescent="0.2">
      <c r="B184" s="163"/>
      <c r="C184" s="226"/>
      <c r="D184" s="227" t="s">
        <v>69</v>
      </c>
      <c r="E184" s="228" t="s">
        <v>175</v>
      </c>
      <c r="F184" s="228" t="s">
        <v>270</v>
      </c>
      <c r="G184" s="226"/>
      <c r="H184" s="226"/>
      <c r="J184" s="174">
        <f>BK184</f>
        <v>0</v>
      </c>
      <c r="L184" s="163"/>
      <c r="M184" s="168"/>
      <c r="P184" s="169">
        <f>SUM(P185:P244)</f>
        <v>137.52326000000002</v>
      </c>
      <c r="R184" s="169">
        <f>SUM(R185:R244)</f>
        <v>25.443906999999999</v>
      </c>
      <c r="T184" s="170">
        <f>SUM(T185:T244)</f>
        <v>0</v>
      </c>
      <c r="AR184" s="165" t="s">
        <v>77</v>
      </c>
      <c r="AT184" s="171" t="s">
        <v>69</v>
      </c>
      <c r="AU184" s="171" t="s">
        <v>77</v>
      </c>
      <c r="AY184" s="165" t="s">
        <v>133</v>
      </c>
      <c r="BK184" s="172">
        <f>SUM(BK185:BK244)</f>
        <v>0</v>
      </c>
    </row>
    <row r="185" spans="2:65" s="108" customFormat="1" ht="24.2" customHeight="1" x14ac:dyDescent="0.2">
      <c r="B185" s="2"/>
      <c r="C185" s="204" t="s">
        <v>271</v>
      </c>
      <c r="D185" s="204" t="s">
        <v>135</v>
      </c>
      <c r="E185" s="205" t="s">
        <v>272</v>
      </c>
      <c r="F185" s="206" t="s">
        <v>273</v>
      </c>
      <c r="G185" s="207" t="s">
        <v>159</v>
      </c>
      <c r="H185" s="208">
        <v>176.22</v>
      </c>
      <c r="I185" s="86"/>
      <c r="J185" s="4">
        <f>ROUND(I185*H185,2)</f>
        <v>0</v>
      </c>
      <c r="K185" s="3" t="s">
        <v>139</v>
      </c>
      <c r="L185" s="2"/>
      <c r="M185" s="175" t="s">
        <v>3</v>
      </c>
      <c r="N185" s="176" t="s">
        <v>41</v>
      </c>
      <c r="O185" s="177">
        <v>0.27200000000000002</v>
      </c>
      <c r="P185" s="177">
        <f>O185*H185</f>
        <v>47.931840000000001</v>
      </c>
      <c r="Q185" s="177">
        <v>4.0000000000000001E-3</v>
      </c>
      <c r="R185" s="177">
        <f>Q185*H185</f>
        <v>0.70488000000000006</v>
      </c>
      <c r="S185" s="177">
        <v>0</v>
      </c>
      <c r="T185" s="178">
        <f>S185*H185</f>
        <v>0</v>
      </c>
      <c r="AR185" s="179" t="s">
        <v>140</v>
      </c>
      <c r="AT185" s="179" t="s">
        <v>135</v>
      </c>
      <c r="AU185" s="179" t="s">
        <v>79</v>
      </c>
      <c r="AY185" s="99" t="s">
        <v>133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99" t="s">
        <v>77</v>
      </c>
      <c r="BK185" s="180">
        <f>ROUND(I185*H185,2)</f>
        <v>0</v>
      </c>
      <c r="BL185" s="99" t="s">
        <v>140</v>
      </c>
      <c r="BM185" s="179" t="s">
        <v>274</v>
      </c>
    </row>
    <row r="186" spans="2:65" s="108" customFormat="1" ht="19.5" x14ac:dyDescent="0.2">
      <c r="B186" s="2"/>
      <c r="C186" s="209"/>
      <c r="D186" s="210" t="s">
        <v>142</v>
      </c>
      <c r="E186" s="209"/>
      <c r="F186" s="211" t="s">
        <v>275</v>
      </c>
      <c r="G186" s="209"/>
      <c r="H186" s="209"/>
      <c r="L186" s="2"/>
      <c r="M186" s="181"/>
      <c r="T186" s="182"/>
      <c r="AT186" s="99" t="s">
        <v>142</v>
      </c>
      <c r="AU186" s="99" t="s">
        <v>79</v>
      </c>
    </row>
    <row r="187" spans="2:65" s="108" customFormat="1" x14ac:dyDescent="0.2">
      <c r="B187" s="2"/>
      <c r="C187" s="209"/>
      <c r="D187" s="212" t="s">
        <v>144</v>
      </c>
      <c r="E187" s="209"/>
      <c r="F187" s="213" t="s">
        <v>276</v>
      </c>
      <c r="G187" s="209"/>
      <c r="H187" s="209"/>
      <c r="L187" s="2"/>
      <c r="M187" s="181"/>
      <c r="T187" s="182"/>
      <c r="AT187" s="99" t="s">
        <v>144</v>
      </c>
      <c r="AU187" s="99" t="s">
        <v>79</v>
      </c>
    </row>
    <row r="188" spans="2:65" s="184" customFormat="1" x14ac:dyDescent="0.2">
      <c r="B188" s="183"/>
      <c r="C188" s="214"/>
      <c r="D188" s="210" t="s">
        <v>146</v>
      </c>
      <c r="E188" s="215" t="s">
        <v>3</v>
      </c>
      <c r="F188" s="216" t="s">
        <v>277</v>
      </c>
      <c r="G188" s="214"/>
      <c r="H188" s="215" t="s">
        <v>3</v>
      </c>
      <c r="L188" s="183"/>
      <c r="M188" s="186"/>
      <c r="T188" s="187"/>
      <c r="AT188" s="185" t="s">
        <v>146</v>
      </c>
      <c r="AU188" s="185" t="s">
        <v>79</v>
      </c>
      <c r="AV188" s="184" t="s">
        <v>77</v>
      </c>
      <c r="AW188" s="184" t="s">
        <v>31</v>
      </c>
      <c r="AX188" s="184" t="s">
        <v>70</v>
      </c>
      <c r="AY188" s="185" t="s">
        <v>133</v>
      </c>
    </row>
    <row r="189" spans="2:65" s="189" customFormat="1" x14ac:dyDescent="0.2">
      <c r="B189" s="188"/>
      <c r="C189" s="217"/>
      <c r="D189" s="210" t="s">
        <v>146</v>
      </c>
      <c r="E189" s="218" t="s">
        <v>3</v>
      </c>
      <c r="F189" s="219" t="s">
        <v>278</v>
      </c>
      <c r="G189" s="217"/>
      <c r="H189" s="220">
        <v>116.82</v>
      </c>
      <c r="L189" s="188"/>
      <c r="M189" s="191"/>
      <c r="T189" s="192"/>
      <c r="AT189" s="190" t="s">
        <v>146</v>
      </c>
      <c r="AU189" s="190" t="s">
        <v>79</v>
      </c>
      <c r="AV189" s="189" t="s">
        <v>79</v>
      </c>
      <c r="AW189" s="189" t="s">
        <v>31</v>
      </c>
      <c r="AX189" s="189" t="s">
        <v>70</v>
      </c>
      <c r="AY189" s="190" t="s">
        <v>133</v>
      </c>
    </row>
    <row r="190" spans="2:65" s="184" customFormat="1" x14ac:dyDescent="0.2">
      <c r="B190" s="183"/>
      <c r="C190" s="214"/>
      <c r="D190" s="210" t="s">
        <v>146</v>
      </c>
      <c r="E190" s="215" t="s">
        <v>3</v>
      </c>
      <c r="F190" s="216" t="s">
        <v>279</v>
      </c>
      <c r="G190" s="214"/>
      <c r="H190" s="215" t="s">
        <v>3</v>
      </c>
      <c r="L190" s="183"/>
      <c r="M190" s="186"/>
      <c r="T190" s="187"/>
      <c r="AT190" s="185" t="s">
        <v>146</v>
      </c>
      <c r="AU190" s="185" t="s">
        <v>79</v>
      </c>
      <c r="AV190" s="184" t="s">
        <v>77</v>
      </c>
      <c r="AW190" s="184" t="s">
        <v>31</v>
      </c>
      <c r="AX190" s="184" t="s">
        <v>70</v>
      </c>
      <c r="AY190" s="185" t="s">
        <v>133</v>
      </c>
    </row>
    <row r="191" spans="2:65" s="189" customFormat="1" x14ac:dyDescent="0.2">
      <c r="B191" s="188"/>
      <c r="C191" s="217"/>
      <c r="D191" s="210" t="s">
        <v>146</v>
      </c>
      <c r="E191" s="218" t="s">
        <v>3</v>
      </c>
      <c r="F191" s="219" t="s">
        <v>280</v>
      </c>
      <c r="G191" s="217"/>
      <c r="H191" s="220">
        <v>59.4</v>
      </c>
      <c r="L191" s="188"/>
      <c r="M191" s="191"/>
      <c r="T191" s="192"/>
      <c r="AT191" s="190" t="s">
        <v>146</v>
      </c>
      <c r="AU191" s="190" t="s">
        <v>79</v>
      </c>
      <c r="AV191" s="189" t="s">
        <v>79</v>
      </c>
      <c r="AW191" s="189" t="s">
        <v>31</v>
      </c>
      <c r="AX191" s="189" t="s">
        <v>70</v>
      </c>
      <c r="AY191" s="190" t="s">
        <v>133</v>
      </c>
    </row>
    <row r="192" spans="2:65" s="197" customFormat="1" x14ac:dyDescent="0.2">
      <c r="B192" s="196"/>
      <c r="C192" s="229"/>
      <c r="D192" s="210" t="s">
        <v>146</v>
      </c>
      <c r="E192" s="230" t="s">
        <v>3</v>
      </c>
      <c r="F192" s="231" t="s">
        <v>281</v>
      </c>
      <c r="G192" s="229"/>
      <c r="H192" s="232">
        <v>176.22</v>
      </c>
      <c r="L192" s="196"/>
      <c r="M192" s="199"/>
      <c r="T192" s="200"/>
      <c r="AT192" s="198" t="s">
        <v>146</v>
      </c>
      <c r="AU192" s="198" t="s">
        <v>79</v>
      </c>
      <c r="AV192" s="197" t="s">
        <v>140</v>
      </c>
      <c r="AW192" s="197" t="s">
        <v>31</v>
      </c>
      <c r="AX192" s="197" t="s">
        <v>77</v>
      </c>
      <c r="AY192" s="198" t="s">
        <v>133</v>
      </c>
    </row>
    <row r="193" spans="2:65" s="108" customFormat="1" ht="24.2" customHeight="1" x14ac:dyDescent="0.2">
      <c r="B193" s="2"/>
      <c r="C193" s="204" t="s">
        <v>8</v>
      </c>
      <c r="D193" s="204" t="s">
        <v>135</v>
      </c>
      <c r="E193" s="205" t="s">
        <v>282</v>
      </c>
      <c r="F193" s="206" t="s">
        <v>283</v>
      </c>
      <c r="G193" s="207" t="s">
        <v>159</v>
      </c>
      <c r="H193" s="208">
        <v>2.4</v>
      </c>
      <c r="I193" s="86"/>
      <c r="J193" s="4">
        <f>ROUND(I193*H193,2)</f>
        <v>0</v>
      </c>
      <c r="K193" s="3" t="s">
        <v>139</v>
      </c>
      <c r="L193" s="2"/>
      <c r="M193" s="175" t="s">
        <v>3</v>
      </c>
      <c r="N193" s="176" t="s">
        <v>41</v>
      </c>
      <c r="O193" s="177">
        <v>0.39</v>
      </c>
      <c r="P193" s="177">
        <f>O193*H193</f>
        <v>0.93599999999999994</v>
      </c>
      <c r="Q193" s="177">
        <v>1.54E-2</v>
      </c>
      <c r="R193" s="177">
        <f>Q193*H193</f>
        <v>3.696E-2</v>
      </c>
      <c r="S193" s="177">
        <v>0</v>
      </c>
      <c r="T193" s="178">
        <f>S193*H193</f>
        <v>0</v>
      </c>
      <c r="AR193" s="179" t="s">
        <v>140</v>
      </c>
      <c r="AT193" s="179" t="s">
        <v>135</v>
      </c>
      <c r="AU193" s="179" t="s">
        <v>79</v>
      </c>
      <c r="AY193" s="99" t="s">
        <v>133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99" t="s">
        <v>77</v>
      </c>
      <c r="BK193" s="180">
        <f>ROUND(I193*H193,2)</f>
        <v>0</v>
      </c>
      <c r="BL193" s="99" t="s">
        <v>140</v>
      </c>
      <c r="BM193" s="179" t="s">
        <v>284</v>
      </c>
    </row>
    <row r="194" spans="2:65" s="108" customFormat="1" ht="19.5" x14ac:dyDescent="0.2">
      <c r="B194" s="2"/>
      <c r="C194" s="209"/>
      <c r="D194" s="210" t="s">
        <v>142</v>
      </c>
      <c r="E194" s="209"/>
      <c r="F194" s="211" t="s">
        <v>285</v>
      </c>
      <c r="G194" s="209"/>
      <c r="H194" s="209"/>
      <c r="L194" s="2"/>
      <c r="M194" s="181"/>
      <c r="T194" s="182"/>
      <c r="AT194" s="99" t="s">
        <v>142</v>
      </c>
      <c r="AU194" s="99" t="s">
        <v>79</v>
      </c>
    </row>
    <row r="195" spans="2:65" s="108" customFormat="1" x14ac:dyDescent="0.2">
      <c r="B195" s="2"/>
      <c r="C195" s="209"/>
      <c r="D195" s="212" t="s">
        <v>144</v>
      </c>
      <c r="E195" s="209"/>
      <c r="F195" s="213" t="s">
        <v>286</v>
      </c>
      <c r="G195" s="209"/>
      <c r="H195" s="209"/>
      <c r="L195" s="2"/>
      <c r="M195" s="181"/>
      <c r="T195" s="182"/>
      <c r="AT195" s="99" t="s">
        <v>144</v>
      </c>
      <c r="AU195" s="99" t="s">
        <v>79</v>
      </c>
    </row>
    <row r="196" spans="2:65" s="184" customFormat="1" x14ac:dyDescent="0.2">
      <c r="B196" s="183"/>
      <c r="C196" s="214"/>
      <c r="D196" s="210" t="s">
        <v>146</v>
      </c>
      <c r="E196" s="215" t="s">
        <v>3</v>
      </c>
      <c r="F196" s="216" t="s">
        <v>287</v>
      </c>
      <c r="G196" s="214"/>
      <c r="H196" s="215" t="s">
        <v>3</v>
      </c>
      <c r="L196" s="183"/>
      <c r="M196" s="186"/>
      <c r="T196" s="187"/>
      <c r="AT196" s="185" t="s">
        <v>146</v>
      </c>
      <c r="AU196" s="185" t="s">
        <v>79</v>
      </c>
      <c r="AV196" s="184" t="s">
        <v>77</v>
      </c>
      <c r="AW196" s="184" t="s">
        <v>31</v>
      </c>
      <c r="AX196" s="184" t="s">
        <v>70</v>
      </c>
      <c r="AY196" s="185" t="s">
        <v>133</v>
      </c>
    </row>
    <row r="197" spans="2:65" s="189" customFormat="1" x14ac:dyDescent="0.2">
      <c r="B197" s="188"/>
      <c r="C197" s="217"/>
      <c r="D197" s="210" t="s">
        <v>146</v>
      </c>
      <c r="E197" s="218" t="s">
        <v>3</v>
      </c>
      <c r="F197" s="219" t="s">
        <v>288</v>
      </c>
      <c r="G197" s="217"/>
      <c r="H197" s="220">
        <v>2.4</v>
      </c>
      <c r="L197" s="188"/>
      <c r="M197" s="191"/>
      <c r="T197" s="192"/>
      <c r="AT197" s="190" t="s">
        <v>146</v>
      </c>
      <c r="AU197" s="190" t="s">
        <v>79</v>
      </c>
      <c r="AV197" s="189" t="s">
        <v>79</v>
      </c>
      <c r="AW197" s="189" t="s">
        <v>31</v>
      </c>
      <c r="AX197" s="189" t="s">
        <v>77</v>
      </c>
      <c r="AY197" s="190" t="s">
        <v>133</v>
      </c>
    </row>
    <row r="198" spans="2:65" s="108" customFormat="1" ht="24.2" customHeight="1" x14ac:dyDescent="0.2">
      <c r="B198" s="2"/>
      <c r="C198" s="204" t="s">
        <v>80</v>
      </c>
      <c r="D198" s="204" t="s">
        <v>135</v>
      </c>
      <c r="E198" s="205" t="s">
        <v>289</v>
      </c>
      <c r="F198" s="206" t="s">
        <v>290</v>
      </c>
      <c r="G198" s="207" t="s">
        <v>159</v>
      </c>
      <c r="H198" s="208">
        <v>9</v>
      </c>
      <c r="I198" s="86"/>
      <c r="J198" s="4">
        <f>ROUND(I198*H198,2)</f>
        <v>0</v>
      </c>
      <c r="K198" s="3" t="s">
        <v>139</v>
      </c>
      <c r="L198" s="2"/>
      <c r="M198" s="175" t="s">
        <v>3</v>
      </c>
      <c r="N198" s="176" t="s">
        <v>41</v>
      </c>
      <c r="O198" s="177">
        <v>1.6910000000000001</v>
      </c>
      <c r="P198" s="177">
        <f>O198*H198</f>
        <v>15.219000000000001</v>
      </c>
      <c r="Q198" s="177">
        <v>4.1529999999999997E-2</v>
      </c>
      <c r="R198" s="177">
        <f>Q198*H198</f>
        <v>0.37376999999999999</v>
      </c>
      <c r="S198" s="177">
        <v>0</v>
      </c>
      <c r="T198" s="178">
        <f>S198*H198</f>
        <v>0</v>
      </c>
      <c r="AR198" s="179" t="s">
        <v>140</v>
      </c>
      <c r="AT198" s="179" t="s">
        <v>135</v>
      </c>
      <c r="AU198" s="179" t="s">
        <v>79</v>
      </c>
      <c r="AY198" s="99" t="s">
        <v>133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99" t="s">
        <v>77</v>
      </c>
      <c r="BK198" s="180">
        <f>ROUND(I198*H198,2)</f>
        <v>0</v>
      </c>
      <c r="BL198" s="99" t="s">
        <v>140</v>
      </c>
      <c r="BM198" s="179" t="s">
        <v>291</v>
      </c>
    </row>
    <row r="199" spans="2:65" s="108" customFormat="1" ht="19.5" x14ac:dyDescent="0.2">
      <c r="B199" s="2"/>
      <c r="C199" s="209"/>
      <c r="D199" s="210" t="s">
        <v>142</v>
      </c>
      <c r="E199" s="209"/>
      <c r="F199" s="211" t="s">
        <v>292</v>
      </c>
      <c r="G199" s="209"/>
      <c r="H199" s="209"/>
      <c r="L199" s="2"/>
      <c r="M199" s="181"/>
      <c r="T199" s="182"/>
      <c r="AT199" s="99" t="s">
        <v>142</v>
      </c>
      <c r="AU199" s="99" t="s">
        <v>79</v>
      </c>
    </row>
    <row r="200" spans="2:65" s="108" customFormat="1" x14ac:dyDescent="0.2">
      <c r="B200" s="2"/>
      <c r="C200" s="209"/>
      <c r="D200" s="212" t="s">
        <v>144</v>
      </c>
      <c r="E200" s="209"/>
      <c r="F200" s="213" t="s">
        <v>293</v>
      </c>
      <c r="G200" s="209"/>
      <c r="H200" s="209"/>
      <c r="L200" s="2"/>
      <c r="M200" s="181"/>
      <c r="T200" s="182"/>
      <c r="AT200" s="99" t="s">
        <v>144</v>
      </c>
      <c r="AU200" s="99" t="s">
        <v>79</v>
      </c>
    </row>
    <row r="201" spans="2:65" s="184" customFormat="1" x14ac:dyDescent="0.2">
      <c r="B201" s="183"/>
      <c r="C201" s="214"/>
      <c r="D201" s="210" t="s">
        <v>146</v>
      </c>
      <c r="E201" s="215" t="s">
        <v>3</v>
      </c>
      <c r="F201" s="216" t="s">
        <v>294</v>
      </c>
      <c r="G201" s="214"/>
      <c r="H201" s="215" t="s">
        <v>3</v>
      </c>
      <c r="L201" s="183"/>
      <c r="M201" s="186"/>
      <c r="T201" s="187"/>
      <c r="AT201" s="185" t="s">
        <v>146</v>
      </c>
      <c r="AU201" s="185" t="s">
        <v>79</v>
      </c>
      <c r="AV201" s="184" t="s">
        <v>77</v>
      </c>
      <c r="AW201" s="184" t="s">
        <v>31</v>
      </c>
      <c r="AX201" s="184" t="s">
        <v>70</v>
      </c>
      <c r="AY201" s="185" t="s">
        <v>133</v>
      </c>
    </row>
    <row r="202" spans="2:65" s="189" customFormat="1" x14ac:dyDescent="0.2">
      <c r="B202" s="188"/>
      <c r="C202" s="217"/>
      <c r="D202" s="210" t="s">
        <v>146</v>
      </c>
      <c r="E202" s="218" t="s">
        <v>3</v>
      </c>
      <c r="F202" s="219" t="s">
        <v>295</v>
      </c>
      <c r="G202" s="217"/>
      <c r="H202" s="220">
        <v>3</v>
      </c>
      <c r="L202" s="188"/>
      <c r="M202" s="191"/>
      <c r="T202" s="192"/>
      <c r="AT202" s="190" t="s">
        <v>146</v>
      </c>
      <c r="AU202" s="190" t="s">
        <v>79</v>
      </c>
      <c r="AV202" s="189" t="s">
        <v>79</v>
      </c>
      <c r="AW202" s="189" t="s">
        <v>31</v>
      </c>
      <c r="AX202" s="189" t="s">
        <v>70</v>
      </c>
      <c r="AY202" s="190" t="s">
        <v>133</v>
      </c>
    </row>
    <row r="203" spans="2:65" s="184" customFormat="1" x14ac:dyDescent="0.2">
      <c r="B203" s="183"/>
      <c r="C203" s="214"/>
      <c r="D203" s="210" t="s">
        <v>146</v>
      </c>
      <c r="E203" s="215" t="s">
        <v>3</v>
      </c>
      <c r="F203" s="216" t="s">
        <v>296</v>
      </c>
      <c r="G203" s="214"/>
      <c r="H203" s="215" t="s">
        <v>3</v>
      </c>
      <c r="L203" s="183"/>
      <c r="M203" s="186"/>
      <c r="T203" s="187"/>
      <c r="AT203" s="185" t="s">
        <v>146</v>
      </c>
      <c r="AU203" s="185" t="s">
        <v>79</v>
      </c>
      <c r="AV203" s="184" t="s">
        <v>77</v>
      </c>
      <c r="AW203" s="184" t="s">
        <v>31</v>
      </c>
      <c r="AX203" s="184" t="s">
        <v>70</v>
      </c>
      <c r="AY203" s="185" t="s">
        <v>133</v>
      </c>
    </row>
    <row r="204" spans="2:65" s="189" customFormat="1" x14ac:dyDescent="0.2">
      <c r="B204" s="188"/>
      <c r="C204" s="217"/>
      <c r="D204" s="210" t="s">
        <v>146</v>
      </c>
      <c r="E204" s="218" t="s">
        <v>3</v>
      </c>
      <c r="F204" s="219" t="s">
        <v>297</v>
      </c>
      <c r="G204" s="217"/>
      <c r="H204" s="220">
        <v>6</v>
      </c>
      <c r="L204" s="188"/>
      <c r="M204" s="191"/>
      <c r="T204" s="192"/>
      <c r="AT204" s="190" t="s">
        <v>146</v>
      </c>
      <c r="AU204" s="190" t="s">
        <v>79</v>
      </c>
      <c r="AV204" s="189" t="s">
        <v>79</v>
      </c>
      <c r="AW204" s="189" t="s">
        <v>31</v>
      </c>
      <c r="AX204" s="189" t="s">
        <v>70</v>
      </c>
      <c r="AY204" s="190" t="s">
        <v>133</v>
      </c>
    </row>
    <row r="205" spans="2:65" s="197" customFormat="1" x14ac:dyDescent="0.2">
      <c r="B205" s="196"/>
      <c r="C205" s="229"/>
      <c r="D205" s="210" t="s">
        <v>146</v>
      </c>
      <c r="E205" s="230" t="s">
        <v>3</v>
      </c>
      <c r="F205" s="231" t="s">
        <v>281</v>
      </c>
      <c r="G205" s="229"/>
      <c r="H205" s="232">
        <v>9</v>
      </c>
      <c r="L205" s="196"/>
      <c r="M205" s="199"/>
      <c r="T205" s="200"/>
      <c r="AT205" s="198" t="s">
        <v>146</v>
      </c>
      <c r="AU205" s="198" t="s">
        <v>79</v>
      </c>
      <c r="AV205" s="197" t="s">
        <v>140</v>
      </c>
      <c r="AW205" s="197" t="s">
        <v>31</v>
      </c>
      <c r="AX205" s="197" t="s">
        <v>77</v>
      </c>
      <c r="AY205" s="198" t="s">
        <v>133</v>
      </c>
    </row>
    <row r="206" spans="2:65" s="108" customFormat="1" ht="24.2" customHeight="1" x14ac:dyDescent="0.2">
      <c r="B206" s="2"/>
      <c r="C206" s="204" t="s">
        <v>83</v>
      </c>
      <c r="D206" s="204" t="s">
        <v>135</v>
      </c>
      <c r="E206" s="205" t="s">
        <v>298</v>
      </c>
      <c r="F206" s="206" t="s">
        <v>299</v>
      </c>
      <c r="G206" s="207" t="s">
        <v>159</v>
      </c>
      <c r="H206" s="208">
        <v>11.65</v>
      </c>
      <c r="I206" s="86"/>
      <c r="J206" s="4">
        <f>ROUND(I206*H206,2)</f>
        <v>0</v>
      </c>
      <c r="K206" s="3" t="s">
        <v>139</v>
      </c>
      <c r="L206" s="2"/>
      <c r="M206" s="175" t="s">
        <v>3</v>
      </c>
      <c r="N206" s="176" t="s">
        <v>41</v>
      </c>
      <c r="O206" s="177">
        <v>0.69</v>
      </c>
      <c r="P206" s="177">
        <f>O206*H206</f>
        <v>8.0384999999999991</v>
      </c>
      <c r="Q206" s="177">
        <v>3.4500000000000003E-2</v>
      </c>
      <c r="R206" s="177">
        <f>Q206*H206</f>
        <v>0.40192500000000003</v>
      </c>
      <c r="S206" s="177">
        <v>0</v>
      </c>
      <c r="T206" s="178">
        <f>S206*H206</f>
        <v>0</v>
      </c>
      <c r="AR206" s="179" t="s">
        <v>140</v>
      </c>
      <c r="AT206" s="179" t="s">
        <v>135</v>
      </c>
      <c r="AU206" s="179" t="s">
        <v>79</v>
      </c>
      <c r="AY206" s="99" t="s">
        <v>133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99" t="s">
        <v>77</v>
      </c>
      <c r="BK206" s="180">
        <f>ROUND(I206*H206,2)</f>
        <v>0</v>
      </c>
      <c r="BL206" s="99" t="s">
        <v>140</v>
      </c>
      <c r="BM206" s="179" t="s">
        <v>300</v>
      </c>
    </row>
    <row r="207" spans="2:65" s="108" customFormat="1" ht="29.25" x14ac:dyDescent="0.2">
      <c r="B207" s="2"/>
      <c r="C207" s="209"/>
      <c r="D207" s="210" t="s">
        <v>142</v>
      </c>
      <c r="E207" s="209"/>
      <c r="F207" s="211" t="s">
        <v>301</v>
      </c>
      <c r="G207" s="209"/>
      <c r="H207" s="209"/>
      <c r="L207" s="2"/>
      <c r="M207" s="181"/>
      <c r="T207" s="182"/>
      <c r="AT207" s="99" t="s">
        <v>142</v>
      </c>
      <c r="AU207" s="99" t="s">
        <v>79</v>
      </c>
    </row>
    <row r="208" spans="2:65" s="108" customFormat="1" x14ac:dyDescent="0.2">
      <c r="B208" s="2"/>
      <c r="C208" s="209"/>
      <c r="D208" s="212" t="s">
        <v>144</v>
      </c>
      <c r="E208" s="209"/>
      <c r="F208" s="213" t="s">
        <v>302</v>
      </c>
      <c r="G208" s="209"/>
      <c r="H208" s="209"/>
      <c r="L208" s="2"/>
      <c r="M208" s="181"/>
      <c r="T208" s="182"/>
      <c r="AT208" s="99" t="s">
        <v>144</v>
      </c>
      <c r="AU208" s="99" t="s">
        <v>79</v>
      </c>
    </row>
    <row r="209" spans="2:65" s="184" customFormat="1" x14ac:dyDescent="0.2">
      <c r="B209" s="183"/>
      <c r="C209" s="214"/>
      <c r="D209" s="210" t="s">
        <v>146</v>
      </c>
      <c r="E209" s="215" t="s">
        <v>3</v>
      </c>
      <c r="F209" s="216" t="s">
        <v>236</v>
      </c>
      <c r="G209" s="214"/>
      <c r="H209" s="215" t="s">
        <v>3</v>
      </c>
      <c r="L209" s="183"/>
      <c r="M209" s="186"/>
      <c r="T209" s="187"/>
      <c r="AT209" s="185" t="s">
        <v>146</v>
      </c>
      <c r="AU209" s="185" t="s">
        <v>79</v>
      </c>
      <c r="AV209" s="184" t="s">
        <v>77</v>
      </c>
      <c r="AW209" s="184" t="s">
        <v>31</v>
      </c>
      <c r="AX209" s="184" t="s">
        <v>70</v>
      </c>
      <c r="AY209" s="185" t="s">
        <v>133</v>
      </c>
    </row>
    <row r="210" spans="2:65" s="189" customFormat="1" x14ac:dyDescent="0.2">
      <c r="B210" s="188"/>
      <c r="C210" s="217"/>
      <c r="D210" s="210" t="s">
        <v>146</v>
      </c>
      <c r="E210" s="218" t="s">
        <v>3</v>
      </c>
      <c r="F210" s="219" t="s">
        <v>303</v>
      </c>
      <c r="G210" s="217"/>
      <c r="H210" s="220">
        <v>11.65</v>
      </c>
      <c r="L210" s="188"/>
      <c r="M210" s="191"/>
      <c r="T210" s="192"/>
      <c r="AT210" s="190" t="s">
        <v>146</v>
      </c>
      <c r="AU210" s="190" t="s">
        <v>79</v>
      </c>
      <c r="AV210" s="189" t="s">
        <v>79</v>
      </c>
      <c r="AW210" s="189" t="s">
        <v>31</v>
      </c>
      <c r="AX210" s="189" t="s">
        <v>77</v>
      </c>
      <c r="AY210" s="190" t="s">
        <v>133</v>
      </c>
    </row>
    <row r="211" spans="2:65" s="108" customFormat="1" ht="21.75" customHeight="1" x14ac:dyDescent="0.2">
      <c r="B211" s="2"/>
      <c r="C211" s="204" t="s">
        <v>86</v>
      </c>
      <c r="D211" s="204" t="s">
        <v>135</v>
      </c>
      <c r="E211" s="205" t="s">
        <v>304</v>
      </c>
      <c r="F211" s="206" t="s">
        <v>305</v>
      </c>
      <c r="G211" s="207" t="s">
        <v>159</v>
      </c>
      <c r="H211" s="208">
        <v>11.65</v>
      </c>
      <c r="I211" s="86"/>
      <c r="J211" s="4">
        <f>ROUND(I211*H211,2)</f>
        <v>0</v>
      </c>
      <c r="K211" s="3" t="s">
        <v>139</v>
      </c>
      <c r="L211" s="2"/>
      <c r="M211" s="175" t="s">
        <v>3</v>
      </c>
      <c r="N211" s="176" t="s">
        <v>41</v>
      </c>
      <c r="O211" s="177">
        <v>0.45200000000000001</v>
      </c>
      <c r="P211" s="177">
        <f>O211*H211</f>
        <v>5.2658000000000005</v>
      </c>
      <c r="Q211" s="177">
        <v>1.6E-2</v>
      </c>
      <c r="R211" s="177">
        <f>Q211*H211</f>
        <v>0.18640000000000001</v>
      </c>
      <c r="S211" s="177">
        <v>0</v>
      </c>
      <c r="T211" s="178">
        <f>S211*H211</f>
        <v>0</v>
      </c>
      <c r="AR211" s="179" t="s">
        <v>140</v>
      </c>
      <c r="AT211" s="179" t="s">
        <v>135</v>
      </c>
      <c r="AU211" s="179" t="s">
        <v>79</v>
      </c>
      <c r="AY211" s="99" t="s">
        <v>133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99" t="s">
        <v>77</v>
      </c>
      <c r="BK211" s="180">
        <f>ROUND(I211*H211,2)</f>
        <v>0</v>
      </c>
      <c r="BL211" s="99" t="s">
        <v>140</v>
      </c>
      <c r="BM211" s="179" t="s">
        <v>306</v>
      </c>
    </row>
    <row r="212" spans="2:65" s="108" customFormat="1" ht="19.5" x14ac:dyDescent="0.2">
      <c r="B212" s="2"/>
      <c r="C212" s="209"/>
      <c r="D212" s="210" t="s">
        <v>142</v>
      </c>
      <c r="E212" s="209"/>
      <c r="F212" s="211" t="s">
        <v>307</v>
      </c>
      <c r="G212" s="209"/>
      <c r="H212" s="209"/>
      <c r="L212" s="2"/>
      <c r="M212" s="181"/>
      <c r="T212" s="182"/>
      <c r="AT212" s="99" t="s">
        <v>142</v>
      </c>
      <c r="AU212" s="99" t="s">
        <v>79</v>
      </c>
    </row>
    <row r="213" spans="2:65" s="108" customFormat="1" x14ac:dyDescent="0.2">
      <c r="B213" s="2"/>
      <c r="C213" s="209"/>
      <c r="D213" s="212" t="s">
        <v>144</v>
      </c>
      <c r="E213" s="209"/>
      <c r="F213" s="213" t="s">
        <v>308</v>
      </c>
      <c r="G213" s="209"/>
      <c r="H213" s="209"/>
      <c r="L213" s="2"/>
      <c r="M213" s="181"/>
      <c r="T213" s="182"/>
      <c r="AT213" s="99" t="s">
        <v>144</v>
      </c>
      <c r="AU213" s="99" t="s">
        <v>79</v>
      </c>
    </row>
    <row r="214" spans="2:65" s="184" customFormat="1" x14ac:dyDescent="0.2">
      <c r="B214" s="183"/>
      <c r="C214" s="214"/>
      <c r="D214" s="210" t="s">
        <v>146</v>
      </c>
      <c r="E214" s="215" t="s">
        <v>3</v>
      </c>
      <c r="F214" s="216" t="s">
        <v>236</v>
      </c>
      <c r="G214" s="214"/>
      <c r="H214" s="215" t="s">
        <v>3</v>
      </c>
      <c r="L214" s="183"/>
      <c r="M214" s="186"/>
      <c r="T214" s="187"/>
      <c r="AT214" s="185" t="s">
        <v>146</v>
      </c>
      <c r="AU214" s="185" t="s">
        <v>79</v>
      </c>
      <c r="AV214" s="184" t="s">
        <v>77</v>
      </c>
      <c r="AW214" s="184" t="s">
        <v>31</v>
      </c>
      <c r="AX214" s="184" t="s">
        <v>70</v>
      </c>
      <c r="AY214" s="185" t="s">
        <v>133</v>
      </c>
    </row>
    <row r="215" spans="2:65" s="189" customFormat="1" x14ac:dyDescent="0.2">
      <c r="B215" s="188"/>
      <c r="C215" s="217"/>
      <c r="D215" s="210" t="s">
        <v>146</v>
      </c>
      <c r="E215" s="218" t="s">
        <v>3</v>
      </c>
      <c r="F215" s="219" t="s">
        <v>303</v>
      </c>
      <c r="G215" s="217"/>
      <c r="H215" s="220">
        <v>11.65</v>
      </c>
      <c r="L215" s="188"/>
      <c r="M215" s="191"/>
      <c r="T215" s="192"/>
      <c r="AT215" s="190" t="s">
        <v>146</v>
      </c>
      <c r="AU215" s="190" t="s">
        <v>79</v>
      </c>
      <c r="AV215" s="189" t="s">
        <v>79</v>
      </c>
      <c r="AW215" s="189" t="s">
        <v>31</v>
      </c>
      <c r="AX215" s="189" t="s">
        <v>77</v>
      </c>
      <c r="AY215" s="190" t="s">
        <v>133</v>
      </c>
    </row>
    <row r="216" spans="2:65" s="108" customFormat="1" ht="24.2" customHeight="1" x14ac:dyDescent="0.2">
      <c r="B216" s="2"/>
      <c r="C216" s="204" t="s">
        <v>309</v>
      </c>
      <c r="D216" s="204" t="s">
        <v>135</v>
      </c>
      <c r="E216" s="205" t="s">
        <v>310</v>
      </c>
      <c r="F216" s="206" t="s">
        <v>311</v>
      </c>
      <c r="G216" s="207" t="s">
        <v>138</v>
      </c>
      <c r="H216" s="208">
        <v>1.8</v>
      </c>
      <c r="I216" s="86"/>
      <c r="J216" s="4">
        <f>ROUND(I216*H216,2)</f>
        <v>0</v>
      </c>
      <c r="K216" s="3" t="s">
        <v>139</v>
      </c>
      <c r="L216" s="2"/>
      <c r="M216" s="175" t="s">
        <v>3</v>
      </c>
      <c r="N216" s="176" t="s">
        <v>41</v>
      </c>
      <c r="O216" s="177">
        <v>5.33</v>
      </c>
      <c r="P216" s="177">
        <f>O216*H216</f>
        <v>9.5940000000000012</v>
      </c>
      <c r="Q216" s="177">
        <v>2.2563399999999998</v>
      </c>
      <c r="R216" s="177">
        <f>Q216*H216</f>
        <v>4.0614119999999998</v>
      </c>
      <c r="S216" s="177">
        <v>0</v>
      </c>
      <c r="T216" s="178">
        <f>S216*H216</f>
        <v>0</v>
      </c>
      <c r="AR216" s="179" t="s">
        <v>140</v>
      </c>
      <c r="AT216" s="179" t="s">
        <v>135</v>
      </c>
      <c r="AU216" s="179" t="s">
        <v>79</v>
      </c>
      <c r="AY216" s="99" t="s">
        <v>133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99" t="s">
        <v>77</v>
      </c>
      <c r="BK216" s="180">
        <f>ROUND(I216*H216,2)</f>
        <v>0</v>
      </c>
      <c r="BL216" s="99" t="s">
        <v>140</v>
      </c>
      <c r="BM216" s="179" t="s">
        <v>312</v>
      </c>
    </row>
    <row r="217" spans="2:65" s="108" customFormat="1" ht="19.5" x14ac:dyDescent="0.2">
      <c r="B217" s="2"/>
      <c r="C217" s="209"/>
      <c r="D217" s="210" t="s">
        <v>142</v>
      </c>
      <c r="E217" s="209"/>
      <c r="F217" s="211" t="s">
        <v>313</v>
      </c>
      <c r="G217" s="209"/>
      <c r="H217" s="209"/>
      <c r="L217" s="2"/>
      <c r="M217" s="181"/>
      <c r="T217" s="182"/>
      <c r="AT217" s="99" t="s">
        <v>142</v>
      </c>
      <c r="AU217" s="99" t="s">
        <v>79</v>
      </c>
    </row>
    <row r="218" spans="2:65" s="108" customFormat="1" x14ac:dyDescent="0.2">
      <c r="B218" s="2"/>
      <c r="C218" s="209"/>
      <c r="D218" s="212" t="s">
        <v>144</v>
      </c>
      <c r="E218" s="209"/>
      <c r="F218" s="213" t="s">
        <v>314</v>
      </c>
      <c r="G218" s="209"/>
      <c r="H218" s="209"/>
      <c r="L218" s="2"/>
      <c r="M218" s="181"/>
      <c r="T218" s="182"/>
      <c r="AT218" s="99" t="s">
        <v>144</v>
      </c>
      <c r="AU218" s="99" t="s">
        <v>79</v>
      </c>
    </row>
    <row r="219" spans="2:65" s="189" customFormat="1" x14ac:dyDescent="0.2">
      <c r="B219" s="188"/>
      <c r="C219" s="217"/>
      <c r="D219" s="210" t="s">
        <v>146</v>
      </c>
      <c r="E219" s="218" t="s">
        <v>3</v>
      </c>
      <c r="F219" s="219" t="s">
        <v>315</v>
      </c>
      <c r="G219" s="217"/>
      <c r="H219" s="220">
        <v>1.8</v>
      </c>
      <c r="L219" s="188"/>
      <c r="M219" s="191"/>
      <c r="T219" s="192"/>
      <c r="AT219" s="190" t="s">
        <v>146</v>
      </c>
      <c r="AU219" s="190" t="s">
        <v>79</v>
      </c>
      <c r="AV219" s="189" t="s">
        <v>79</v>
      </c>
      <c r="AW219" s="189" t="s">
        <v>31</v>
      </c>
      <c r="AX219" s="189" t="s">
        <v>77</v>
      </c>
      <c r="AY219" s="190" t="s">
        <v>133</v>
      </c>
    </row>
    <row r="220" spans="2:65" s="108" customFormat="1" ht="24.2" customHeight="1" x14ac:dyDescent="0.2">
      <c r="B220" s="2"/>
      <c r="C220" s="204" t="s">
        <v>316</v>
      </c>
      <c r="D220" s="204" t="s">
        <v>135</v>
      </c>
      <c r="E220" s="205" t="s">
        <v>317</v>
      </c>
      <c r="F220" s="206" t="s">
        <v>318</v>
      </c>
      <c r="G220" s="207" t="s">
        <v>159</v>
      </c>
      <c r="H220" s="208">
        <v>149.08000000000001</v>
      </c>
      <c r="I220" s="86"/>
      <c r="J220" s="4">
        <f>ROUND(I220*H220,2)</f>
        <v>0</v>
      </c>
      <c r="K220" s="3" t="s">
        <v>139</v>
      </c>
      <c r="L220" s="2"/>
      <c r="M220" s="175" t="s">
        <v>3</v>
      </c>
      <c r="N220" s="176" t="s">
        <v>41</v>
      </c>
      <c r="O220" s="177">
        <v>0.30499999999999999</v>
      </c>
      <c r="P220" s="177">
        <f>O220*H220</f>
        <v>45.4694</v>
      </c>
      <c r="Q220" s="177">
        <v>0.11</v>
      </c>
      <c r="R220" s="177">
        <f>Q220*H220</f>
        <v>16.398800000000001</v>
      </c>
      <c r="S220" s="177">
        <v>0</v>
      </c>
      <c r="T220" s="178">
        <f>S220*H220</f>
        <v>0</v>
      </c>
      <c r="AR220" s="179" t="s">
        <v>140</v>
      </c>
      <c r="AT220" s="179" t="s">
        <v>135</v>
      </c>
      <c r="AU220" s="179" t="s">
        <v>79</v>
      </c>
      <c r="AY220" s="99" t="s">
        <v>133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99" t="s">
        <v>77</v>
      </c>
      <c r="BK220" s="180">
        <f>ROUND(I220*H220,2)</f>
        <v>0</v>
      </c>
      <c r="BL220" s="99" t="s">
        <v>140</v>
      </c>
      <c r="BM220" s="179" t="s">
        <v>319</v>
      </c>
    </row>
    <row r="221" spans="2:65" s="108" customFormat="1" x14ac:dyDescent="0.2">
      <c r="B221" s="2"/>
      <c r="C221" s="209"/>
      <c r="D221" s="210" t="s">
        <v>142</v>
      </c>
      <c r="E221" s="209"/>
      <c r="F221" s="211" t="s">
        <v>320</v>
      </c>
      <c r="G221" s="209"/>
      <c r="H221" s="209"/>
      <c r="L221" s="2"/>
      <c r="M221" s="181"/>
      <c r="T221" s="182"/>
      <c r="AT221" s="99" t="s">
        <v>142</v>
      </c>
      <c r="AU221" s="99" t="s">
        <v>79</v>
      </c>
    </row>
    <row r="222" spans="2:65" s="108" customFormat="1" x14ac:dyDescent="0.2">
      <c r="B222" s="2"/>
      <c r="C222" s="209"/>
      <c r="D222" s="212" t="s">
        <v>144</v>
      </c>
      <c r="E222" s="209"/>
      <c r="F222" s="213" t="s">
        <v>321</v>
      </c>
      <c r="G222" s="209"/>
      <c r="H222" s="209"/>
      <c r="L222" s="2"/>
      <c r="M222" s="181"/>
      <c r="T222" s="182"/>
      <c r="AT222" s="99" t="s">
        <v>144</v>
      </c>
      <c r="AU222" s="99" t="s">
        <v>79</v>
      </c>
    </row>
    <row r="223" spans="2:65" s="184" customFormat="1" x14ac:dyDescent="0.2">
      <c r="B223" s="183"/>
      <c r="C223" s="214"/>
      <c r="D223" s="210" t="s">
        <v>146</v>
      </c>
      <c r="E223" s="215" t="s">
        <v>3</v>
      </c>
      <c r="F223" s="216" t="s">
        <v>277</v>
      </c>
      <c r="G223" s="214"/>
      <c r="H223" s="215" t="s">
        <v>3</v>
      </c>
      <c r="L223" s="183"/>
      <c r="M223" s="186"/>
      <c r="T223" s="187"/>
      <c r="AT223" s="185" t="s">
        <v>146</v>
      </c>
      <c r="AU223" s="185" t="s">
        <v>79</v>
      </c>
      <c r="AV223" s="184" t="s">
        <v>77</v>
      </c>
      <c r="AW223" s="184" t="s">
        <v>31</v>
      </c>
      <c r="AX223" s="184" t="s">
        <v>70</v>
      </c>
      <c r="AY223" s="185" t="s">
        <v>133</v>
      </c>
    </row>
    <row r="224" spans="2:65" s="189" customFormat="1" x14ac:dyDescent="0.2">
      <c r="B224" s="188"/>
      <c r="C224" s="217"/>
      <c r="D224" s="210" t="s">
        <v>146</v>
      </c>
      <c r="E224" s="218" t="s">
        <v>3</v>
      </c>
      <c r="F224" s="219" t="s">
        <v>322</v>
      </c>
      <c r="G224" s="217"/>
      <c r="H224" s="220">
        <v>57.19</v>
      </c>
      <c r="L224" s="188"/>
      <c r="M224" s="191"/>
      <c r="T224" s="192"/>
      <c r="AT224" s="190" t="s">
        <v>146</v>
      </c>
      <c r="AU224" s="190" t="s">
        <v>79</v>
      </c>
      <c r="AV224" s="189" t="s">
        <v>79</v>
      </c>
      <c r="AW224" s="189" t="s">
        <v>31</v>
      </c>
      <c r="AX224" s="189" t="s">
        <v>70</v>
      </c>
      <c r="AY224" s="190" t="s">
        <v>133</v>
      </c>
    </row>
    <row r="225" spans="2:65" s="184" customFormat="1" x14ac:dyDescent="0.2">
      <c r="B225" s="183"/>
      <c r="C225" s="214"/>
      <c r="D225" s="210" t="s">
        <v>146</v>
      </c>
      <c r="E225" s="215" t="s">
        <v>3</v>
      </c>
      <c r="F225" s="216" t="s">
        <v>279</v>
      </c>
      <c r="G225" s="214"/>
      <c r="H225" s="215" t="s">
        <v>3</v>
      </c>
      <c r="L225" s="183"/>
      <c r="M225" s="186"/>
      <c r="T225" s="187"/>
      <c r="AT225" s="185" t="s">
        <v>146</v>
      </c>
      <c r="AU225" s="185" t="s">
        <v>79</v>
      </c>
      <c r="AV225" s="184" t="s">
        <v>77</v>
      </c>
      <c r="AW225" s="184" t="s">
        <v>31</v>
      </c>
      <c r="AX225" s="184" t="s">
        <v>70</v>
      </c>
      <c r="AY225" s="185" t="s">
        <v>133</v>
      </c>
    </row>
    <row r="226" spans="2:65" s="189" customFormat="1" x14ac:dyDescent="0.2">
      <c r="B226" s="188"/>
      <c r="C226" s="217"/>
      <c r="D226" s="210" t="s">
        <v>146</v>
      </c>
      <c r="E226" s="218" t="s">
        <v>3</v>
      </c>
      <c r="F226" s="219" t="s">
        <v>323</v>
      </c>
      <c r="G226" s="217"/>
      <c r="H226" s="220">
        <v>16.89</v>
      </c>
      <c r="L226" s="188"/>
      <c r="M226" s="191"/>
      <c r="T226" s="192"/>
      <c r="AT226" s="190" t="s">
        <v>146</v>
      </c>
      <c r="AU226" s="190" t="s">
        <v>79</v>
      </c>
      <c r="AV226" s="189" t="s">
        <v>79</v>
      </c>
      <c r="AW226" s="189" t="s">
        <v>31</v>
      </c>
      <c r="AX226" s="189" t="s">
        <v>70</v>
      </c>
      <c r="AY226" s="190" t="s">
        <v>133</v>
      </c>
    </row>
    <row r="227" spans="2:65" s="184" customFormat="1" x14ac:dyDescent="0.2">
      <c r="B227" s="183"/>
      <c r="C227" s="214"/>
      <c r="D227" s="210" t="s">
        <v>146</v>
      </c>
      <c r="E227" s="215" t="s">
        <v>3</v>
      </c>
      <c r="F227" s="216" t="s">
        <v>324</v>
      </c>
      <c r="G227" s="214"/>
      <c r="H227" s="215" t="s">
        <v>3</v>
      </c>
      <c r="L227" s="183"/>
      <c r="M227" s="186"/>
      <c r="T227" s="187"/>
      <c r="AT227" s="185" t="s">
        <v>146</v>
      </c>
      <c r="AU227" s="185" t="s">
        <v>79</v>
      </c>
      <c r="AV227" s="184" t="s">
        <v>77</v>
      </c>
      <c r="AW227" s="184" t="s">
        <v>31</v>
      </c>
      <c r="AX227" s="184" t="s">
        <v>70</v>
      </c>
      <c r="AY227" s="185" t="s">
        <v>133</v>
      </c>
    </row>
    <row r="228" spans="2:65" s="189" customFormat="1" x14ac:dyDescent="0.2">
      <c r="B228" s="188"/>
      <c r="C228" s="217"/>
      <c r="D228" s="210" t="s">
        <v>146</v>
      </c>
      <c r="E228" s="218" t="s">
        <v>3</v>
      </c>
      <c r="F228" s="219" t="s">
        <v>325</v>
      </c>
      <c r="G228" s="217"/>
      <c r="H228" s="220">
        <v>62</v>
      </c>
      <c r="L228" s="188"/>
      <c r="M228" s="191"/>
      <c r="T228" s="192"/>
      <c r="AT228" s="190" t="s">
        <v>146</v>
      </c>
      <c r="AU228" s="190" t="s">
        <v>79</v>
      </c>
      <c r="AV228" s="189" t="s">
        <v>79</v>
      </c>
      <c r="AW228" s="189" t="s">
        <v>31</v>
      </c>
      <c r="AX228" s="189" t="s">
        <v>70</v>
      </c>
      <c r="AY228" s="190" t="s">
        <v>133</v>
      </c>
    </row>
    <row r="229" spans="2:65" s="184" customFormat="1" x14ac:dyDescent="0.2">
      <c r="B229" s="183"/>
      <c r="C229" s="214"/>
      <c r="D229" s="210" t="s">
        <v>146</v>
      </c>
      <c r="E229" s="215" t="s">
        <v>3</v>
      </c>
      <c r="F229" s="216" t="s">
        <v>326</v>
      </c>
      <c r="G229" s="214"/>
      <c r="H229" s="215" t="s">
        <v>3</v>
      </c>
      <c r="L229" s="183"/>
      <c r="M229" s="186"/>
      <c r="T229" s="187"/>
      <c r="AT229" s="185" t="s">
        <v>146</v>
      </c>
      <c r="AU229" s="185" t="s">
        <v>79</v>
      </c>
      <c r="AV229" s="184" t="s">
        <v>77</v>
      </c>
      <c r="AW229" s="184" t="s">
        <v>31</v>
      </c>
      <c r="AX229" s="184" t="s">
        <v>70</v>
      </c>
      <c r="AY229" s="185" t="s">
        <v>133</v>
      </c>
    </row>
    <row r="230" spans="2:65" s="189" customFormat="1" x14ac:dyDescent="0.2">
      <c r="B230" s="188"/>
      <c r="C230" s="217"/>
      <c r="D230" s="210" t="s">
        <v>146</v>
      </c>
      <c r="E230" s="218" t="s">
        <v>3</v>
      </c>
      <c r="F230" s="219" t="s">
        <v>223</v>
      </c>
      <c r="G230" s="217"/>
      <c r="H230" s="220">
        <v>13</v>
      </c>
      <c r="L230" s="188"/>
      <c r="M230" s="191"/>
      <c r="T230" s="192"/>
      <c r="AT230" s="190" t="s">
        <v>146</v>
      </c>
      <c r="AU230" s="190" t="s">
        <v>79</v>
      </c>
      <c r="AV230" s="189" t="s">
        <v>79</v>
      </c>
      <c r="AW230" s="189" t="s">
        <v>31</v>
      </c>
      <c r="AX230" s="189" t="s">
        <v>70</v>
      </c>
      <c r="AY230" s="190" t="s">
        <v>133</v>
      </c>
    </row>
    <row r="231" spans="2:65" s="197" customFormat="1" x14ac:dyDescent="0.2">
      <c r="B231" s="196"/>
      <c r="C231" s="229"/>
      <c r="D231" s="210" t="s">
        <v>146</v>
      </c>
      <c r="E231" s="230" t="s">
        <v>3</v>
      </c>
      <c r="F231" s="231" t="s">
        <v>281</v>
      </c>
      <c r="G231" s="229"/>
      <c r="H231" s="232">
        <v>149.07999999999998</v>
      </c>
      <c r="L231" s="196"/>
      <c r="M231" s="199"/>
      <c r="T231" s="200"/>
      <c r="AT231" s="198" t="s">
        <v>146</v>
      </c>
      <c r="AU231" s="198" t="s">
        <v>79</v>
      </c>
      <c r="AV231" s="197" t="s">
        <v>140</v>
      </c>
      <c r="AW231" s="197" t="s">
        <v>31</v>
      </c>
      <c r="AX231" s="197" t="s">
        <v>77</v>
      </c>
      <c r="AY231" s="198" t="s">
        <v>133</v>
      </c>
    </row>
    <row r="232" spans="2:65" s="108" customFormat="1" ht="24.2" customHeight="1" x14ac:dyDescent="0.2">
      <c r="B232" s="2"/>
      <c r="C232" s="204" t="s">
        <v>327</v>
      </c>
      <c r="D232" s="204" t="s">
        <v>135</v>
      </c>
      <c r="E232" s="205" t="s">
        <v>328</v>
      </c>
      <c r="F232" s="206" t="s">
        <v>329</v>
      </c>
      <c r="G232" s="207" t="s">
        <v>159</v>
      </c>
      <c r="H232" s="208">
        <v>298.16000000000003</v>
      </c>
      <c r="I232" s="86"/>
      <c r="J232" s="4">
        <f>ROUND(I232*H232,2)</f>
        <v>0</v>
      </c>
      <c r="K232" s="3" t="s">
        <v>139</v>
      </c>
      <c r="L232" s="2"/>
      <c r="M232" s="175" t="s">
        <v>3</v>
      </c>
      <c r="N232" s="176" t="s">
        <v>41</v>
      </c>
      <c r="O232" s="177">
        <v>1.7000000000000001E-2</v>
      </c>
      <c r="P232" s="177">
        <f>O232*H232</f>
        <v>5.0687200000000008</v>
      </c>
      <c r="Q232" s="177">
        <v>1.0999999999999999E-2</v>
      </c>
      <c r="R232" s="177">
        <f>Q232*H232</f>
        <v>3.27976</v>
      </c>
      <c r="S232" s="177">
        <v>0</v>
      </c>
      <c r="T232" s="178">
        <f>S232*H232</f>
        <v>0</v>
      </c>
      <c r="AR232" s="179" t="s">
        <v>140</v>
      </c>
      <c r="AT232" s="179" t="s">
        <v>135</v>
      </c>
      <c r="AU232" s="179" t="s">
        <v>79</v>
      </c>
      <c r="AY232" s="99" t="s">
        <v>133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99" t="s">
        <v>77</v>
      </c>
      <c r="BK232" s="180">
        <f>ROUND(I232*H232,2)</f>
        <v>0</v>
      </c>
      <c r="BL232" s="99" t="s">
        <v>140</v>
      </c>
      <c r="BM232" s="179" t="s">
        <v>330</v>
      </c>
    </row>
    <row r="233" spans="2:65" s="108" customFormat="1" ht="19.5" x14ac:dyDescent="0.2">
      <c r="B233" s="2"/>
      <c r="C233" s="209"/>
      <c r="D233" s="210" t="s">
        <v>142</v>
      </c>
      <c r="E233" s="209"/>
      <c r="F233" s="211" t="s">
        <v>331</v>
      </c>
      <c r="G233" s="209"/>
      <c r="H233" s="209"/>
      <c r="L233" s="2"/>
      <c r="M233" s="181"/>
      <c r="T233" s="182"/>
      <c r="AT233" s="99" t="s">
        <v>142</v>
      </c>
      <c r="AU233" s="99" t="s">
        <v>79</v>
      </c>
    </row>
    <row r="234" spans="2:65" s="108" customFormat="1" x14ac:dyDescent="0.2">
      <c r="B234" s="2"/>
      <c r="C234" s="209"/>
      <c r="D234" s="212" t="s">
        <v>144</v>
      </c>
      <c r="E234" s="209"/>
      <c r="F234" s="213" t="s">
        <v>332</v>
      </c>
      <c r="G234" s="209"/>
      <c r="H234" s="209"/>
      <c r="L234" s="2"/>
      <c r="M234" s="181"/>
      <c r="T234" s="182"/>
      <c r="AT234" s="99" t="s">
        <v>144</v>
      </c>
      <c r="AU234" s="99" t="s">
        <v>79</v>
      </c>
    </row>
    <row r="235" spans="2:65" s="184" customFormat="1" x14ac:dyDescent="0.2">
      <c r="B235" s="183"/>
      <c r="C235" s="214"/>
      <c r="D235" s="210" t="s">
        <v>146</v>
      </c>
      <c r="E235" s="215" t="s">
        <v>3</v>
      </c>
      <c r="F235" s="216" t="s">
        <v>277</v>
      </c>
      <c r="G235" s="214"/>
      <c r="H235" s="215" t="s">
        <v>3</v>
      </c>
      <c r="L235" s="183"/>
      <c r="M235" s="186"/>
      <c r="T235" s="187"/>
      <c r="AT235" s="185" t="s">
        <v>146</v>
      </c>
      <c r="AU235" s="185" t="s">
        <v>79</v>
      </c>
      <c r="AV235" s="184" t="s">
        <v>77</v>
      </c>
      <c r="AW235" s="184" t="s">
        <v>31</v>
      </c>
      <c r="AX235" s="184" t="s">
        <v>70</v>
      </c>
      <c r="AY235" s="185" t="s">
        <v>133</v>
      </c>
    </row>
    <row r="236" spans="2:65" s="189" customFormat="1" x14ac:dyDescent="0.2">
      <c r="B236" s="188"/>
      <c r="C236" s="217"/>
      <c r="D236" s="210" t="s">
        <v>146</v>
      </c>
      <c r="E236" s="218" t="s">
        <v>3</v>
      </c>
      <c r="F236" s="219" t="s">
        <v>322</v>
      </c>
      <c r="G236" s="217"/>
      <c r="H236" s="220">
        <v>57.19</v>
      </c>
      <c r="L236" s="188"/>
      <c r="M236" s="191"/>
      <c r="T236" s="192"/>
      <c r="AT236" s="190" t="s">
        <v>146</v>
      </c>
      <c r="AU236" s="190" t="s">
        <v>79</v>
      </c>
      <c r="AV236" s="189" t="s">
        <v>79</v>
      </c>
      <c r="AW236" s="189" t="s">
        <v>31</v>
      </c>
      <c r="AX236" s="189" t="s">
        <v>70</v>
      </c>
      <c r="AY236" s="190" t="s">
        <v>133</v>
      </c>
    </row>
    <row r="237" spans="2:65" s="184" customFormat="1" x14ac:dyDescent="0.2">
      <c r="B237" s="183"/>
      <c r="C237" s="214"/>
      <c r="D237" s="210" t="s">
        <v>146</v>
      </c>
      <c r="E237" s="215" t="s">
        <v>3</v>
      </c>
      <c r="F237" s="216" t="s">
        <v>279</v>
      </c>
      <c r="G237" s="214"/>
      <c r="H237" s="215" t="s">
        <v>3</v>
      </c>
      <c r="L237" s="183"/>
      <c r="M237" s="186"/>
      <c r="T237" s="187"/>
      <c r="AT237" s="185" t="s">
        <v>146</v>
      </c>
      <c r="AU237" s="185" t="s">
        <v>79</v>
      </c>
      <c r="AV237" s="184" t="s">
        <v>77</v>
      </c>
      <c r="AW237" s="184" t="s">
        <v>31</v>
      </c>
      <c r="AX237" s="184" t="s">
        <v>70</v>
      </c>
      <c r="AY237" s="185" t="s">
        <v>133</v>
      </c>
    </row>
    <row r="238" spans="2:65" s="189" customFormat="1" x14ac:dyDescent="0.2">
      <c r="B238" s="188"/>
      <c r="C238" s="217"/>
      <c r="D238" s="210" t="s">
        <v>146</v>
      </c>
      <c r="E238" s="218" t="s">
        <v>3</v>
      </c>
      <c r="F238" s="219" t="s">
        <v>323</v>
      </c>
      <c r="G238" s="217"/>
      <c r="H238" s="220">
        <v>16.89</v>
      </c>
      <c r="L238" s="188"/>
      <c r="M238" s="191"/>
      <c r="T238" s="192"/>
      <c r="AT238" s="190" t="s">
        <v>146</v>
      </c>
      <c r="AU238" s="190" t="s">
        <v>79</v>
      </c>
      <c r="AV238" s="189" t="s">
        <v>79</v>
      </c>
      <c r="AW238" s="189" t="s">
        <v>31</v>
      </c>
      <c r="AX238" s="189" t="s">
        <v>70</v>
      </c>
      <c r="AY238" s="190" t="s">
        <v>133</v>
      </c>
    </row>
    <row r="239" spans="2:65" s="184" customFormat="1" x14ac:dyDescent="0.2">
      <c r="B239" s="183"/>
      <c r="C239" s="214"/>
      <c r="D239" s="210" t="s">
        <v>146</v>
      </c>
      <c r="E239" s="215" t="s">
        <v>3</v>
      </c>
      <c r="F239" s="216" t="s">
        <v>324</v>
      </c>
      <c r="G239" s="214"/>
      <c r="H239" s="215" t="s">
        <v>3</v>
      </c>
      <c r="L239" s="183"/>
      <c r="M239" s="186"/>
      <c r="T239" s="187"/>
      <c r="AT239" s="185" t="s">
        <v>146</v>
      </c>
      <c r="AU239" s="185" t="s">
        <v>79</v>
      </c>
      <c r="AV239" s="184" t="s">
        <v>77</v>
      </c>
      <c r="AW239" s="184" t="s">
        <v>31</v>
      </c>
      <c r="AX239" s="184" t="s">
        <v>70</v>
      </c>
      <c r="AY239" s="185" t="s">
        <v>133</v>
      </c>
    </row>
    <row r="240" spans="2:65" s="189" customFormat="1" x14ac:dyDescent="0.2">
      <c r="B240" s="188"/>
      <c r="C240" s="217"/>
      <c r="D240" s="210" t="s">
        <v>146</v>
      </c>
      <c r="E240" s="218" t="s">
        <v>3</v>
      </c>
      <c r="F240" s="219" t="s">
        <v>325</v>
      </c>
      <c r="G240" s="217"/>
      <c r="H240" s="220">
        <v>62</v>
      </c>
      <c r="L240" s="188"/>
      <c r="M240" s="191"/>
      <c r="T240" s="192"/>
      <c r="AT240" s="190" t="s">
        <v>146</v>
      </c>
      <c r="AU240" s="190" t="s">
        <v>79</v>
      </c>
      <c r="AV240" s="189" t="s">
        <v>79</v>
      </c>
      <c r="AW240" s="189" t="s">
        <v>31</v>
      </c>
      <c r="AX240" s="189" t="s">
        <v>70</v>
      </c>
      <c r="AY240" s="190" t="s">
        <v>133</v>
      </c>
    </row>
    <row r="241" spans="2:65" s="184" customFormat="1" x14ac:dyDescent="0.2">
      <c r="B241" s="183"/>
      <c r="C241" s="214"/>
      <c r="D241" s="210" t="s">
        <v>146</v>
      </c>
      <c r="E241" s="215" t="s">
        <v>3</v>
      </c>
      <c r="F241" s="216" t="s">
        <v>326</v>
      </c>
      <c r="G241" s="214"/>
      <c r="H241" s="215" t="s">
        <v>3</v>
      </c>
      <c r="L241" s="183"/>
      <c r="M241" s="186"/>
      <c r="T241" s="187"/>
      <c r="AT241" s="185" t="s">
        <v>146</v>
      </c>
      <c r="AU241" s="185" t="s">
        <v>79</v>
      </c>
      <c r="AV241" s="184" t="s">
        <v>77</v>
      </c>
      <c r="AW241" s="184" t="s">
        <v>31</v>
      </c>
      <c r="AX241" s="184" t="s">
        <v>70</v>
      </c>
      <c r="AY241" s="185" t="s">
        <v>133</v>
      </c>
    </row>
    <row r="242" spans="2:65" s="189" customFormat="1" x14ac:dyDescent="0.2">
      <c r="B242" s="188"/>
      <c r="C242" s="217"/>
      <c r="D242" s="210" t="s">
        <v>146</v>
      </c>
      <c r="E242" s="218" t="s">
        <v>3</v>
      </c>
      <c r="F242" s="219" t="s">
        <v>223</v>
      </c>
      <c r="G242" s="217"/>
      <c r="H242" s="220">
        <v>13</v>
      </c>
      <c r="L242" s="188"/>
      <c r="M242" s="191"/>
      <c r="T242" s="192"/>
      <c r="AT242" s="190" t="s">
        <v>146</v>
      </c>
      <c r="AU242" s="190" t="s">
        <v>79</v>
      </c>
      <c r="AV242" s="189" t="s">
        <v>79</v>
      </c>
      <c r="AW242" s="189" t="s">
        <v>31</v>
      </c>
      <c r="AX242" s="189" t="s">
        <v>70</v>
      </c>
      <c r="AY242" s="190" t="s">
        <v>133</v>
      </c>
    </row>
    <row r="243" spans="2:65" s="197" customFormat="1" x14ac:dyDescent="0.2">
      <c r="B243" s="196"/>
      <c r="C243" s="229"/>
      <c r="D243" s="210" t="s">
        <v>146</v>
      </c>
      <c r="E243" s="230" t="s">
        <v>3</v>
      </c>
      <c r="F243" s="231" t="s">
        <v>281</v>
      </c>
      <c r="G243" s="229"/>
      <c r="H243" s="232">
        <v>149.07999999999998</v>
      </c>
      <c r="L243" s="196"/>
      <c r="M243" s="199"/>
      <c r="T243" s="200"/>
      <c r="AT243" s="198" t="s">
        <v>146</v>
      </c>
      <c r="AU243" s="198" t="s">
        <v>79</v>
      </c>
      <c r="AV243" s="197" t="s">
        <v>140</v>
      </c>
      <c r="AW243" s="197" t="s">
        <v>31</v>
      </c>
      <c r="AX243" s="197" t="s">
        <v>77</v>
      </c>
      <c r="AY243" s="198" t="s">
        <v>133</v>
      </c>
    </row>
    <row r="244" spans="2:65" s="189" customFormat="1" x14ac:dyDescent="0.2">
      <c r="B244" s="188"/>
      <c r="C244" s="217"/>
      <c r="D244" s="210" t="s">
        <v>146</v>
      </c>
      <c r="E244" s="217"/>
      <c r="F244" s="219" t="s">
        <v>333</v>
      </c>
      <c r="G244" s="217"/>
      <c r="H244" s="220">
        <v>298.16000000000003</v>
      </c>
      <c r="L244" s="188"/>
      <c r="M244" s="191"/>
      <c r="T244" s="192"/>
      <c r="AT244" s="190" t="s">
        <v>146</v>
      </c>
      <c r="AU244" s="190" t="s">
        <v>79</v>
      </c>
      <c r="AV244" s="189" t="s">
        <v>79</v>
      </c>
      <c r="AW244" s="189" t="s">
        <v>4</v>
      </c>
      <c r="AX244" s="189" t="s">
        <v>77</v>
      </c>
      <c r="AY244" s="190" t="s">
        <v>133</v>
      </c>
    </row>
    <row r="245" spans="2:65" s="164" customFormat="1" ht="22.7" customHeight="1" x14ac:dyDescent="0.2">
      <c r="B245" s="163"/>
      <c r="C245" s="226"/>
      <c r="D245" s="227" t="s">
        <v>69</v>
      </c>
      <c r="E245" s="228" t="s">
        <v>195</v>
      </c>
      <c r="F245" s="228" t="s">
        <v>334</v>
      </c>
      <c r="G245" s="226"/>
      <c r="H245" s="226"/>
      <c r="J245" s="174">
        <f>BK245</f>
        <v>0</v>
      </c>
      <c r="L245" s="163"/>
      <c r="M245" s="168"/>
      <c r="P245" s="169">
        <f>SUM(P246:P326)</f>
        <v>311.77190000000002</v>
      </c>
      <c r="R245" s="169">
        <f>SUM(R246:R326)</f>
        <v>1.5593599999999999E-2</v>
      </c>
      <c r="T245" s="170">
        <f>SUM(T246:T326)</f>
        <v>32.416881599999996</v>
      </c>
      <c r="AR245" s="165" t="s">
        <v>77</v>
      </c>
      <c r="AT245" s="171" t="s">
        <v>69</v>
      </c>
      <c r="AU245" s="171" t="s">
        <v>77</v>
      </c>
      <c r="AY245" s="165" t="s">
        <v>133</v>
      </c>
      <c r="BK245" s="172">
        <f>SUM(BK246:BK326)</f>
        <v>0</v>
      </c>
    </row>
    <row r="246" spans="2:65" s="108" customFormat="1" ht="33" customHeight="1" x14ac:dyDescent="0.2">
      <c r="B246" s="2"/>
      <c r="C246" s="204" t="s">
        <v>335</v>
      </c>
      <c r="D246" s="204" t="s">
        <v>135</v>
      </c>
      <c r="E246" s="205" t="s">
        <v>336</v>
      </c>
      <c r="F246" s="206" t="s">
        <v>337</v>
      </c>
      <c r="G246" s="207" t="s">
        <v>159</v>
      </c>
      <c r="H246" s="208">
        <v>74.08</v>
      </c>
      <c r="I246" s="86"/>
      <c r="J246" s="4">
        <f>ROUND(I246*H246,2)</f>
        <v>0</v>
      </c>
      <c r="K246" s="3" t="s">
        <v>139</v>
      </c>
      <c r="L246" s="2"/>
      <c r="M246" s="175" t="s">
        <v>3</v>
      </c>
      <c r="N246" s="176" t="s">
        <v>41</v>
      </c>
      <c r="O246" s="177">
        <v>0.105</v>
      </c>
      <c r="P246" s="177">
        <f>O246*H246</f>
        <v>7.7783999999999995</v>
      </c>
      <c r="Q246" s="177">
        <v>1.2999999999999999E-4</v>
      </c>
      <c r="R246" s="177">
        <f>Q246*H246</f>
        <v>9.630399999999999E-3</v>
      </c>
      <c r="S246" s="177">
        <v>0</v>
      </c>
      <c r="T246" s="178">
        <f>S246*H246</f>
        <v>0</v>
      </c>
      <c r="AR246" s="179" t="s">
        <v>140</v>
      </c>
      <c r="AT246" s="179" t="s">
        <v>135</v>
      </c>
      <c r="AU246" s="179" t="s">
        <v>79</v>
      </c>
      <c r="AY246" s="99" t="s">
        <v>133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99" t="s">
        <v>77</v>
      </c>
      <c r="BK246" s="180">
        <f>ROUND(I246*H246,2)</f>
        <v>0</v>
      </c>
      <c r="BL246" s="99" t="s">
        <v>140</v>
      </c>
      <c r="BM246" s="179" t="s">
        <v>338</v>
      </c>
    </row>
    <row r="247" spans="2:65" s="108" customFormat="1" ht="19.5" x14ac:dyDescent="0.2">
      <c r="B247" s="2"/>
      <c r="C247" s="209"/>
      <c r="D247" s="210" t="s">
        <v>142</v>
      </c>
      <c r="E247" s="209"/>
      <c r="F247" s="211" t="s">
        <v>339</v>
      </c>
      <c r="G247" s="209"/>
      <c r="H247" s="209"/>
      <c r="L247" s="2"/>
      <c r="M247" s="181"/>
      <c r="T247" s="182"/>
      <c r="AT247" s="99" t="s">
        <v>142</v>
      </c>
      <c r="AU247" s="99" t="s">
        <v>79</v>
      </c>
    </row>
    <row r="248" spans="2:65" s="108" customFormat="1" x14ac:dyDescent="0.2">
      <c r="B248" s="2"/>
      <c r="C248" s="209"/>
      <c r="D248" s="212" t="s">
        <v>144</v>
      </c>
      <c r="E248" s="209"/>
      <c r="F248" s="213" t="s">
        <v>340</v>
      </c>
      <c r="G248" s="209"/>
      <c r="H248" s="209"/>
      <c r="L248" s="2"/>
      <c r="M248" s="181"/>
      <c r="T248" s="182"/>
      <c r="AT248" s="99" t="s">
        <v>144</v>
      </c>
      <c r="AU248" s="99" t="s">
        <v>79</v>
      </c>
    </row>
    <row r="249" spans="2:65" s="184" customFormat="1" x14ac:dyDescent="0.2">
      <c r="B249" s="183"/>
      <c r="C249" s="214"/>
      <c r="D249" s="210" t="s">
        <v>146</v>
      </c>
      <c r="E249" s="215" t="s">
        <v>3</v>
      </c>
      <c r="F249" s="216" t="s">
        <v>277</v>
      </c>
      <c r="G249" s="214"/>
      <c r="H249" s="215" t="s">
        <v>3</v>
      </c>
      <c r="L249" s="183"/>
      <c r="M249" s="186"/>
      <c r="T249" s="187"/>
      <c r="AT249" s="185" t="s">
        <v>146</v>
      </c>
      <c r="AU249" s="185" t="s">
        <v>79</v>
      </c>
      <c r="AV249" s="184" t="s">
        <v>77</v>
      </c>
      <c r="AW249" s="184" t="s">
        <v>31</v>
      </c>
      <c r="AX249" s="184" t="s">
        <v>70</v>
      </c>
      <c r="AY249" s="185" t="s">
        <v>133</v>
      </c>
    </row>
    <row r="250" spans="2:65" s="189" customFormat="1" x14ac:dyDescent="0.2">
      <c r="B250" s="188"/>
      <c r="C250" s="217"/>
      <c r="D250" s="210" t="s">
        <v>146</v>
      </c>
      <c r="E250" s="218" t="s">
        <v>3</v>
      </c>
      <c r="F250" s="219" t="s">
        <v>322</v>
      </c>
      <c r="G250" s="217"/>
      <c r="H250" s="220">
        <v>57.19</v>
      </c>
      <c r="L250" s="188"/>
      <c r="M250" s="191"/>
      <c r="T250" s="192"/>
      <c r="AT250" s="190" t="s">
        <v>146</v>
      </c>
      <c r="AU250" s="190" t="s">
        <v>79</v>
      </c>
      <c r="AV250" s="189" t="s">
        <v>79</v>
      </c>
      <c r="AW250" s="189" t="s">
        <v>31</v>
      </c>
      <c r="AX250" s="189" t="s">
        <v>70</v>
      </c>
      <c r="AY250" s="190" t="s">
        <v>133</v>
      </c>
    </row>
    <row r="251" spans="2:65" s="184" customFormat="1" x14ac:dyDescent="0.2">
      <c r="B251" s="183"/>
      <c r="C251" s="214"/>
      <c r="D251" s="210" t="s">
        <v>146</v>
      </c>
      <c r="E251" s="215" t="s">
        <v>3</v>
      </c>
      <c r="F251" s="216" t="s">
        <v>279</v>
      </c>
      <c r="G251" s="214"/>
      <c r="H251" s="215" t="s">
        <v>3</v>
      </c>
      <c r="L251" s="183"/>
      <c r="M251" s="186"/>
      <c r="T251" s="187"/>
      <c r="AT251" s="185" t="s">
        <v>146</v>
      </c>
      <c r="AU251" s="185" t="s">
        <v>79</v>
      </c>
      <c r="AV251" s="184" t="s">
        <v>77</v>
      </c>
      <c r="AW251" s="184" t="s">
        <v>31</v>
      </c>
      <c r="AX251" s="184" t="s">
        <v>70</v>
      </c>
      <c r="AY251" s="185" t="s">
        <v>133</v>
      </c>
    </row>
    <row r="252" spans="2:65" s="189" customFormat="1" x14ac:dyDescent="0.2">
      <c r="B252" s="188"/>
      <c r="C252" s="217"/>
      <c r="D252" s="210" t="s">
        <v>146</v>
      </c>
      <c r="E252" s="218" t="s">
        <v>3</v>
      </c>
      <c r="F252" s="219" t="s">
        <v>323</v>
      </c>
      <c r="G252" s="217"/>
      <c r="H252" s="220">
        <v>16.89</v>
      </c>
      <c r="L252" s="188"/>
      <c r="M252" s="191"/>
      <c r="T252" s="192"/>
      <c r="AT252" s="190" t="s">
        <v>146</v>
      </c>
      <c r="AU252" s="190" t="s">
        <v>79</v>
      </c>
      <c r="AV252" s="189" t="s">
        <v>79</v>
      </c>
      <c r="AW252" s="189" t="s">
        <v>31</v>
      </c>
      <c r="AX252" s="189" t="s">
        <v>70</v>
      </c>
      <c r="AY252" s="190" t="s">
        <v>133</v>
      </c>
    </row>
    <row r="253" spans="2:65" s="197" customFormat="1" x14ac:dyDescent="0.2">
      <c r="B253" s="196"/>
      <c r="C253" s="229"/>
      <c r="D253" s="210" t="s">
        <v>146</v>
      </c>
      <c r="E253" s="230" t="s">
        <v>3</v>
      </c>
      <c r="F253" s="231" t="s">
        <v>281</v>
      </c>
      <c r="G253" s="229"/>
      <c r="H253" s="232">
        <v>74.08</v>
      </c>
      <c r="L253" s="196"/>
      <c r="M253" s="199"/>
      <c r="T253" s="200"/>
      <c r="AT253" s="198" t="s">
        <v>146</v>
      </c>
      <c r="AU253" s="198" t="s">
        <v>79</v>
      </c>
      <c r="AV253" s="197" t="s">
        <v>140</v>
      </c>
      <c r="AW253" s="197" t="s">
        <v>31</v>
      </c>
      <c r="AX253" s="197" t="s">
        <v>77</v>
      </c>
      <c r="AY253" s="198" t="s">
        <v>133</v>
      </c>
    </row>
    <row r="254" spans="2:65" s="108" customFormat="1" ht="24.2" customHeight="1" x14ac:dyDescent="0.2">
      <c r="B254" s="2"/>
      <c r="C254" s="204" t="s">
        <v>341</v>
      </c>
      <c r="D254" s="204" t="s">
        <v>135</v>
      </c>
      <c r="E254" s="205" t="s">
        <v>342</v>
      </c>
      <c r="F254" s="206" t="s">
        <v>343</v>
      </c>
      <c r="G254" s="207" t="s">
        <v>159</v>
      </c>
      <c r="H254" s="208">
        <v>149.08000000000001</v>
      </c>
      <c r="I254" s="86"/>
      <c r="J254" s="4">
        <f>ROUND(I254*H254,2)</f>
        <v>0</v>
      </c>
      <c r="K254" s="3" t="s">
        <v>139</v>
      </c>
      <c r="L254" s="2"/>
      <c r="M254" s="175" t="s">
        <v>3</v>
      </c>
      <c r="N254" s="176" t="s">
        <v>41</v>
      </c>
      <c r="O254" s="177">
        <v>0.308</v>
      </c>
      <c r="P254" s="177">
        <f>O254*H254</f>
        <v>45.916640000000001</v>
      </c>
      <c r="Q254" s="177">
        <v>4.0000000000000003E-5</v>
      </c>
      <c r="R254" s="177">
        <f>Q254*H254</f>
        <v>5.963200000000001E-3</v>
      </c>
      <c r="S254" s="177">
        <v>0</v>
      </c>
      <c r="T254" s="178">
        <f>S254*H254</f>
        <v>0</v>
      </c>
      <c r="AR254" s="179" t="s">
        <v>140</v>
      </c>
      <c r="AT254" s="179" t="s">
        <v>135</v>
      </c>
      <c r="AU254" s="179" t="s">
        <v>79</v>
      </c>
      <c r="AY254" s="99" t="s">
        <v>133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99" t="s">
        <v>77</v>
      </c>
      <c r="BK254" s="180">
        <f>ROUND(I254*H254,2)</f>
        <v>0</v>
      </c>
      <c r="BL254" s="99" t="s">
        <v>140</v>
      </c>
      <c r="BM254" s="179" t="s">
        <v>344</v>
      </c>
    </row>
    <row r="255" spans="2:65" s="108" customFormat="1" ht="19.5" x14ac:dyDescent="0.2">
      <c r="B255" s="2"/>
      <c r="C255" s="209"/>
      <c r="D255" s="210" t="s">
        <v>142</v>
      </c>
      <c r="E255" s="209"/>
      <c r="F255" s="211" t="s">
        <v>345</v>
      </c>
      <c r="G255" s="209"/>
      <c r="H255" s="209"/>
      <c r="L255" s="2"/>
      <c r="M255" s="181"/>
      <c r="T255" s="182"/>
      <c r="AT255" s="99" t="s">
        <v>142</v>
      </c>
      <c r="AU255" s="99" t="s">
        <v>79</v>
      </c>
    </row>
    <row r="256" spans="2:65" s="108" customFormat="1" x14ac:dyDescent="0.2">
      <c r="B256" s="2"/>
      <c r="C256" s="209"/>
      <c r="D256" s="212" t="s">
        <v>144</v>
      </c>
      <c r="E256" s="209"/>
      <c r="F256" s="213" t="s">
        <v>346</v>
      </c>
      <c r="G256" s="209"/>
      <c r="H256" s="209"/>
      <c r="L256" s="2"/>
      <c r="M256" s="181"/>
      <c r="T256" s="182"/>
      <c r="AT256" s="99" t="s">
        <v>144</v>
      </c>
      <c r="AU256" s="99" t="s">
        <v>79</v>
      </c>
    </row>
    <row r="257" spans="2:65" s="184" customFormat="1" x14ac:dyDescent="0.2">
      <c r="B257" s="183"/>
      <c r="C257" s="214"/>
      <c r="D257" s="210" t="s">
        <v>146</v>
      </c>
      <c r="E257" s="215" t="s">
        <v>3</v>
      </c>
      <c r="F257" s="216" t="s">
        <v>277</v>
      </c>
      <c r="G257" s="214"/>
      <c r="H257" s="215" t="s">
        <v>3</v>
      </c>
      <c r="L257" s="183"/>
      <c r="M257" s="186"/>
      <c r="T257" s="187"/>
      <c r="AT257" s="185" t="s">
        <v>146</v>
      </c>
      <c r="AU257" s="185" t="s">
        <v>79</v>
      </c>
      <c r="AV257" s="184" t="s">
        <v>77</v>
      </c>
      <c r="AW257" s="184" t="s">
        <v>31</v>
      </c>
      <c r="AX257" s="184" t="s">
        <v>70</v>
      </c>
      <c r="AY257" s="185" t="s">
        <v>133</v>
      </c>
    </row>
    <row r="258" spans="2:65" s="189" customFormat="1" x14ac:dyDescent="0.2">
      <c r="B258" s="188"/>
      <c r="C258" s="217"/>
      <c r="D258" s="210" t="s">
        <v>146</v>
      </c>
      <c r="E258" s="218" t="s">
        <v>3</v>
      </c>
      <c r="F258" s="219" t="s">
        <v>322</v>
      </c>
      <c r="G258" s="217"/>
      <c r="H258" s="220">
        <v>57.19</v>
      </c>
      <c r="L258" s="188"/>
      <c r="M258" s="191"/>
      <c r="T258" s="192"/>
      <c r="AT258" s="190" t="s">
        <v>146</v>
      </c>
      <c r="AU258" s="190" t="s">
        <v>79</v>
      </c>
      <c r="AV258" s="189" t="s">
        <v>79</v>
      </c>
      <c r="AW258" s="189" t="s">
        <v>31</v>
      </c>
      <c r="AX258" s="189" t="s">
        <v>70</v>
      </c>
      <c r="AY258" s="190" t="s">
        <v>133</v>
      </c>
    </row>
    <row r="259" spans="2:65" s="184" customFormat="1" x14ac:dyDescent="0.2">
      <c r="B259" s="183"/>
      <c r="C259" s="214"/>
      <c r="D259" s="210" t="s">
        <v>146</v>
      </c>
      <c r="E259" s="215" t="s">
        <v>3</v>
      </c>
      <c r="F259" s="216" t="s">
        <v>279</v>
      </c>
      <c r="G259" s="214"/>
      <c r="H259" s="215" t="s">
        <v>3</v>
      </c>
      <c r="L259" s="183"/>
      <c r="M259" s="186"/>
      <c r="T259" s="187"/>
      <c r="AT259" s="185" t="s">
        <v>146</v>
      </c>
      <c r="AU259" s="185" t="s">
        <v>79</v>
      </c>
      <c r="AV259" s="184" t="s">
        <v>77</v>
      </c>
      <c r="AW259" s="184" t="s">
        <v>31</v>
      </c>
      <c r="AX259" s="184" t="s">
        <v>70</v>
      </c>
      <c r="AY259" s="185" t="s">
        <v>133</v>
      </c>
    </row>
    <row r="260" spans="2:65" s="189" customFormat="1" x14ac:dyDescent="0.2">
      <c r="B260" s="188"/>
      <c r="C260" s="217"/>
      <c r="D260" s="210" t="s">
        <v>146</v>
      </c>
      <c r="E260" s="218" t="s">
        <v>3</v>
      </c>
      <c r="F260" s="219" t="s">
        <v>323</v>
      </c>
      <c r="G260" s="217"/>
      <c r="H260" s="220">
        <v>16.89</v>
      </c>
      <c r="L260" s="188"/>
      <c r="M260" s="191"/>
      <c r="T260" s="192"/>
      <c r="AT260" s="190" t="s">
        <v>146</v>
      </c>
      <c r="AU260" s="190" t="s">
        <v>79</v>
      </c>
      <c r="AV260" s="189" t="s">
        <v>79</v>
      </c>
      <c r="AW260" s="189" t="s">
        <v>31</v>
      </c>
      <c r="AX260" s="189" t="s">
        <v>70</v>
      </c>
      <c r="AY260" s="190" t="s">
        <v>133</v>
      </c>
    </row>
    <row r="261" spans="2:65" s="184" customFormat="1" x14ac:dyDescent="0.2">
      <c r="B261" s="183"/>
      <c r="C261" s="214"/>
      <c r="D261" s="210" t="s">
        <v>146</v>
      </c>
      <c r="E261" s="215" t="s">
        <v>3</v>
      </c>
      <c r="F261" s="216" t="s">
        <v>324</v>
      </c>
      <c r="G261" s="214"/>
      <c r="H261" s="215" t="s">
        <v>3</v>
      </c>
      <c r="L261" s="183"/>
      <c r="M261" s="186"/>
      <c r="T261" s="187"/>
      <c r="AT261" s="185" t="s">
        <v>146</v>
      </c>
      <c r="AU261" s="185" t="s">
        <v>79</v>
      </c>
      <c r="AV261" s="184" t="s">
        <v>77</v>
      </c>
      <c r="AW261" s="184" t="s">
        <v>31</v>
      </c>
      <c r="AX261" s="184" t="s">
        <v>70</v>
      </c>
      <c r="AY261" s="185" t="s">
        <v>133</v>
      </c>
    </row>
    <row r="262" spans="2:65" s="189" customFormat="1" x14ac:dyDescent="0.2">
      <c r="B262" s="188"/>
      <c r="C262" s="217"/>
      <c r="D262" s="210" t="s">
        <v>146</v>
      </c>
      <c r="E262" s="218" t="s">
        <v>3</v>
      </c>
      <c r="F262" s="219" t="s">
        <v>325</v>
      </c>
      <c r="G262" s="217"/>
      <c r="H262" s="220">
        <v>62</v>
      </c>
      <c r="L262" s="188"/>
      <c r="M262" s="191"/>
      <c r="T262" s="192"/>
      <c r="AT262" s="190" t="s">
        <v>146</v>
      </c>
      <c r="AU262" s="190" t="s">
        <v>79</v>
      </c>
      <c r="AV262" s="189" t="s">
        <v>79</v>
      </c>
      <c r="AW262" s="189" t="s">
        <v>31</v>
      </c>
      <c r="AX262" s="189" t="s">
        <v>70</v>
      </c>
      <c r="AY262" s="190" t="s">
        <v>133</v>
      </c>
    </row>
    <row r="263" spans="2:65" s="184" customFormat="1" x14ac:dyDescent="0.2">
      <c r="B263" s="183"/>
      <c r="C263" s="214"/>
      <c r="D263" s="210" t="s">
        <v>146</v>
      </c>
      <c r="E263" s="215" t="s">
        <v>3</v>
      </c>
      <c r="F263" s="216" t="s">
        <v>326</v>
      </c>
      <c r="G263" s="214"/>
      <c r="H263" s="215" t="s">
        <v>3</v>
      </c>
      <c r="L263" s="183"/>
      <c r="M263" s="186"/>
      <c r="T263" s="187"/>
      <c r="AT263" s="185" t="s">
        <v>146</v>
      </c>
      <c r="AU263" s="185" t="s">
        <v>79</v>
      </c>
      <c r="AV263" s="184" t="s">
        <v>77</v>
      </c>
      <c r="AW263" s="184" t="s">
        <v>31</v>
      </c>
      <c r="AX263" s="184" t="s">
        <v>70</v>
      </c>
      <c r="AY263" s="185" t="s">
        <v>133</v>
      </c>
    </row>
    <row r="264" spans="2:65" s="189" customFormat="1" x14ac:dyDescent="0.2">
      <c r="B264" s="188"/>
      <c r="C264" s="217"/>
      <c r="D264" s="210" t="s">
        <v>146</v>
      </c>
      <c r="E264" s="218" t="s">
        <v>3</v>
      </c>
      <c r="F264" s="219" t="s">
        <v>223</v>
      </c>
      <c r="G264" s="217"/>
      <c r="H264" s="220">
        <v>13</v>
      </c>
      <c r="L264" s="188"/>
      <c r="M264" s="191"/>
      <c r="T264" s="192"/>
      <c r="AT264" s="190" t="s">
        <v>146</v>
      </c>
      <c r="AU264" s="190" t="s">
        <v>79</v>
      </c>
      <c r="AV264" s="189" t="s">
        <v>79</v>
      </c>
      <c r="AW264" s="189" t="s">
        <v>31</v>
      </c>
      <c r="AX264" s="189" t="s">
        <v>70</v>
      </c>
      <c r="AY264" s="190" t="s">
        <v>133</v>
      </c>
    </row>
    <row r="265" spans="2:65" s="197" customFormat="1" x14ac:dyDescent="0.2">
      <c r="B265" s="196"/>
      <c r="C265" s="229"/>
      <c r="D265" s="210" t="s">
        <v>146</v>
      </c>
      <c r="E265" s="230" t="s">
        <v>3</v>
      </c>
      <c r="F265" s="231" t="s">
        <v>281</v>
      </c>
      <c r="G265" s="229"/>
      <c r="H265" s="232">
        <v>149.07999999999998</v>
      </c>
      <c r="L265" s="196"/>
      <c r="M265" s="199"/>
      <c r="T265" s="200"/>
      <c r="AT265" s="198" t="s">
        <v>146</v>
      </c>
      <c r="AU265" s="198" t="s">
        <v>79</v>
      </c>
      <c r="AV265" s="197" t="s">
        <v>140</v>
      </c>
      <c r="AW265" s="197" t="s">
        <v>31</v>
      </c>
      <c r="AX265" s="197" t="s">
        <v>77</v>
      </c>
      <c r="AY265" s="198" t="s">
        <v>133</v>
      </c>
    </row>
    <row r="266" spans="2:65" s="108" customFormat="1" ht="37.700000000000003" customHeight="1" x14ac:dyDescent="0.2">
      <c r="B266" s="2"/>
      <c r="C266" s="204" t="s">
        <v>347</v>
      </c>
      <c r="D266" s="204" t="s">
        <v>135</v>
      </c>
      <c r="E266" s="205" t="s">
        <v>348</v>
      </c>
      <c r="F266" s="206" t="s">
        <v>349</v>
      </c>
      <c r="G266" s="207" t="s">
        <v>138</v>
      </c>
      <c r="H266" s="208">
        <v>7.5</v>
      </c>
      <c r="I266" s="86"/>
      <c r="J266" s="4">
        <f>ROUND(I266*H266,2)</f>
        <v>0</v>
      </c>
      <c r="K266" s="3" t="s">
        <v>139</v>
      </c>
      <c r="L266" s="2"/>
      <c r="M266" s="175" t="s">
        <v>3</v>
      </c>
      <c r="N266" s="176" t="s">
        <v>41</v>
      </c>
      <c r="O266" s="177">
        <v>7.1950000000000003</v>
      </c>
      <c r="P266" s="177">
        <f>O266*H266</f>
        <v>53.962500000000006</v>
      </c>
      <c r="Q266" s="177">
        <v>0</v>
      </c>
      <c r="R266" s="177">
        <f>Q266*H266</f>
        <v>0</v>
      </c>
      <c r="S266" s="177">
        <v>2.2000000000000002</v>
      </c>
      <c r="T266" s="178">
        <f>S266*H266</f>
        <v>16.5</v>
      </c>
      <c r="AR266" s="179" t="s">
        <v>140</v>
      </c>
      <c r="AT266" s="179" t="s">
        <v>135</v>
      </c>
      <c r="AU266" s="179" t="s">
        <v>79</v>
      </c>
      <c r="AY266" s="99" t="s">
        <v>133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99" t="s">
        <v>77</v>
      </c>
      <c r="BK266" s="180">
        <f>ROUND(I266*H266,2)</f>
        <v>0</v>
      </c>
      <c r="BL266" s="99" t="s">
        <v>140</v>
      </c>
      <c r="BM266" s="179" t="s">
        <v>350</v>
      </c>
    </row>
    <row r="267" spans="2:65" s="108" customFormat="1" ht="19.5" x14ac:dyDescent="0.2">
      <c r="B267" s="2"/>
      <c r="C267" s="209"/>
      <c r="D267" s="210" t="s">
        <v>142</v>
      </c>
      <c r="E267" s="209"/>
      <c r="F267" s="211" t="s">
        <v>351</v>
      </c>
      <c r="G267" s="209"/>
      <c r="H267" s="209"/>
      <c r="L267" s="2"/>
      <c r="M267" s="181"/>
      <c r="T267" s="182"/>
      <c r="AT267" s="99" t="s">
        <v>142</v>
      </c>
      <c r="AU267" s="99" t="s">
        <v>79</v>
      </c>
    </row>
    <row r="268" spans="2:65" s="108" customFormat="1" x14ac:dyDescent="0.2">
      <c r="B268" s="2"/>
      <c r="C268" s="209"/>
      <c r="D268" s="212" t="s">
        <v>144</v>
      </c>
      <c r="E268" s="209"/>
      <c r="F268" s="213" t="s">
        <v>352</v>
      </c>
      <c r="G268" s="209"/>
      <c r="H268" s="209"/>
      <c r="L268" s="2"/>
      <c r="M268" s="181"/>
      <c r="T268" s="182"/>
      <c r="AT268" s="99" t="s">
        <v>144</v>
      </c>
      <c r="AU268" s="99" t="s">
        <v>79</v>
      </c>
    </row>
    <row r="269" spans="2:65" s="184" customFormat="1" x14ac:dyDescent="0.2">
      <c r="B269" s="183"/>
      <c r="C269" s="214"/>
      <c r="D269" s="210" t="s">
        <v>146</v>
      </c>
      <c r="E269" s="215" t="s">
        <v>3</v>
      </c>
      <c r="F269" s="216" t="s">
        <v>324</v>
      </c>
      <c r="G269" s="214"/>
      <c r="H269" s="215" t="s">
        <v>3</v>
      </c>
      <c r="L269" s="183"/>
      <c r="M269" s="186"/>
      <c r="T269" s="187"/>
      <c r="AT269" s="185" t="s">
        <v>146</v>
      </c>
      <c r="AU269" s="185" t="s">
        <v>79</v>
      </c>
      <c r="AV269" s="184" t="s">
        <v>77</v>
      </c>
      <c r="AW269" s="184" t="s">
        <v>31</v>
      </c>
      <c r="AX269" s="184" t="s">
        <v>70</v>
      </c>
      <c r="AY269" s="185" t="s">
        <v>133</v>
      </c>
    </row>
    <row r="270" spans="2:65" s="189" customFormat="1" x14ac:dyDescent="0.2">
      <c r="B270" s="188"/>
      <c r="C270" s="217"/>
      <c r="D270" s="210" t="s">
        <v>146</v>
      </c>
      <c r="E270" s="218" t="s">
        <v>3</v>
      </c>
      <c r="F270" s="219" t="s">
        <v>353</v>
      </c>
      <c r="G270" s="217"/>
      <c r="H270" s="220">
        <v>6.2</v>
      </c>
      <c r="L270" s="188"/>
      <c r="M270" s="191"/>
      <c r="T270" s="192"/>
      <c r="AT270" s="190" t="s">
        <v>146</v>
      </c>
      <c r="AU270" s="190" t="s">
        <v>79</v>
      </c>
      <c r="AV270" s="189" t="s">
        <v>79</v>
      </c>
      <c r="AW270" s="189" t="s">
        <v>31</v>
      </c>
      <c r="AX270" s="189" t="s">
        <v>70</v>
      </c>
      <c r="AY270" s="190" t="s">
        <v>133</v>
      </c>
    </row>
    <row r="271" spans="2:65" s="184" customFormat="1" x14ac:dyDescent="0.2">
      <c r="B271" s="183"/>
      <c r="C271" s="214"/>
      <c r="D271" s="210" t="s">
        <v>146</v>
      </c>
      <c r="E271" s="215" t="s">
        <v>3</v>
      </c>
      <c r="F271" s="216" t="s">
        <v>326</v>
      </c>
      <c r="G271" s="214"/>
      <c r="H271" s="215" t="s">
        <v>3</v>
      </c>
      <c r="L271" s="183"/>
      <c r="M271" s="186"/>
      <c r="T271" s="187"/>
      <c r="AT271" s="185" t="s">
        <v>146</v>
      </c>
      <c r="AU271" s="185" t="s">
        <v>79</v>
      </c>
      <c r="AV271" s="184" t="s">
        <v>77</v>
      </c>
      <c r="AW271" s="184" t="s">
        <v>31</v>
      </c>
      <c r="AX271" s="184" t="s">
        <v>70</v>
      </c>
      <c r="AY271" s="185" t="s">
        <v>133</v>
      </c>
    </row>
    <row r="272" spans="2:65" s="189" customFormat="1" x14ac:dyDescent="0.2">
      <c r="B272" s="188"/>
      <c r="C272" s="217"/>
      <c r="D272" s="210" t="s">
        <v>146</v>
      </c>
      <c r="E272" s="218" t="s">
        <v>3</v>
      </c>
      <c r="F272" s="219" t="s">
        <v>354</v>
      </c>
      <c r="G272" s="217"/>
      <c r="H272" s="220">
        <v>1.3</v>
      </c>
      <c r="L272" s="188"/>
      <c r="M272" s="191"/>
      <c r="T272" s="192"/>
      <c r="AT272" s="190" t="s">
        <v>146</v>
      </c>
      <c r="AU272" s="190" t="s">
        <v>79</v>
      </c>
      <c r="AV272" s="189" t="s">
        <v>79</v>
      </c>
      <c r="AW272" s="189" t="s">
        <v>31</v>
      </c>
      <c r="AX272" s="189" t="s">
        <v>70</v>
      </c>
      <c r="AY272" s="190" t="s">
        <v>133</v>
      </c>
    </row>
    <row r="273" spans="2:65" s="197" customFormat="1" x14ac:dyDescent="0.2">
      <c r="B273" s="196"/>
      <c r="C273" s="229"/>
      <c r="D273" s="210" t="s">
        <v>146</v>
      </c>
      <c r="E273" s="230" t="s">
        <v>3</v>
      </c>
      <c r="F273" s="231" t="s">
        <v>281</v>
      </c>
      <c r="G273" s="229"/>
      <c r="H273" s="232">
        <v>7.5</v>
      </c>
      <c r="L273" s="196"/>
      <c r="M273" s="199"/>
      <c r="T273" s="200"/>
      <c r="AT273" s="198" t="s">
        <v>146</v>
      </c>
      <c r="AU273" s="198" t="s">
        <v>79</v>
      </c>
      <c r="AV273" s="197" t="s">
        <v>140</v>
      </c>
      <c r="AW273" s="197" t="s">
        <v>31</v>
      </c>
      <c r="AX273" s="197" t="s">
        <v>77</v>
      </c>
      <c r="AY273" s="198" t="s">
        <v>133</v>
      </c>
    </row>
    <row r="274" spans="2:65" s="108" customFormat="1" ht="24.2" customHeight="1" x14ac:dyDescent="0.2">
      <c r="B274" s="2"/>
      <c r="C274" s="204" t="s">
        <v>355</v>
      </c>
      <c r="D274" s="204" t="s">
        <v>135</v>
      </c>
      <c r="E274" s="205" t="s">
        <v>356</v>
      </c>
      <c r="F274" s="206" t="s">
        <v>357</v>
      </c>
      <c r="G274" s="207" t="s">
        <v>159</v>
      </c>
      <c r="H274" s="208">
        <v>149.08000000000001</v>
      </c>
      <c r="I274" s="86"/>
      <c r="J274" s="4">
        <f>ROUND(I274*H274,2)</f>
        <v>0</v>
      </c>
      <c r="K274" s="3" t="s">
        <v>139</v>
      </c>
      <c r="L274" s="2"/>
      <c r="M274" s="175" t="s">
        <v>3</v>
      </c>
      <c r="N274" s="176" t="s">
        <v>41</v>
      </c>
      <c r="O274" s="177">
        <v>0.30099999999999999</v>
      </c>
      <c r="P274" s="177">
        <f>O274*H274</f>
        <v>44.873080000000002</v>
      </c>
      <c r="Q274" s="177">
        <v>0</v>
      </c>
      <c r="R274" s="177">
        <f>Q274*H274</f>
        <v>0</v>
      </c>
      <c r="S274" s="177">
        <v>0.09</v>
      </c>
      <c r="T274" s="178">
        <f>S274*H274</f>
        <v>13.417200000000001</v>
      </c>
      <c r="AR274" s="179" t="s">
        <v>140</v>
      </c>
      <c r="AT274" s="179" t="s">
        <v>135</v>
      </c>
      <c r="AU274" s="179" t="s">
        <v>79</v>
      </c>
      <c r="AY274" s="99" t="s">
        <v>133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99" t="s">
        <v>77</v>
      </c>
      <c r="BK274" s="180">
        <f>ROUND(I274*H274,2)</f>
        <v>0</v>
      </c>
      <c r="BL274" s="99" t="s">
        <v>140</v>
      </c>
      <c r="BM274" s="179" t="s">
        <v>358</v>
      </c>
    </row>
    <row r="275" spans="2:65" s="108" customFormat="1" ht="19.5" x14ac:dyDescent="0.2">
      <c r="B275" s="2"/>
      <c r="C275" s="209"/>
      <c r="D275" s="210" t="s">
        <v>142</v>
      </c>
      <c r="E275" s="209"/>
      <c r="F275" s="211" t="s">
        <v>359</v>
      </c>
      <c r="G275" s="209"/>
      <c r="H275" s="209"/>
      <c r="L275" s="2"/>
      <c r="M275" s="181"/>
      <c r="T275" s="182"/>
      <c r="AT275" s="99" t="s">
        <v>142</v>
      </c>
      <c r="AU275" s="99" t="s">
        <v>79</v>
      </c>
    </row>
    <row r="276" spans="2:65" s="108" customFormat="1" x14ac:dyDescent="0.2">
      <c r="B276" s="2"/>
      <c r="C276" s="209"/>
      <c r="D276" s="212" t="s">
        <v>144</v>
      </c>
      <c r="E276" s="209"/>
      <c r="F276" s="213" t="s">
        <v>360</v>
      </c>
      <c r="G276" s="209"/>
      <c r="H276" s="209"/>
      <c r="L276" s="2"/>
      <c r="M276" s="181"/>
      <c r="T276" s="182"/>
      <c r="AT276" s="99" t="s">
        <v>144</v>
      </c>
      <c r="AU276" s="99" t="s">
        <v>79</v>
      </c>
    </row>
    <row r="277" spans="2:65" s="184" customFormat="1" x14ac:dyDescent="0.2">
      <c r="B277" s="183"/>
      <c r="C277" s="214"/>
      <c r="D277" s="210" t="s">
        <v>146</v>
      </c>
      <c r="E277" s="215" t="s">
        <v>3</v>
      </c>
      <c r="F277" s="216" t="s">
        <v>277</v>
      </c>
      <c r="G277" s="214"/>
      <c r="H277" s="215" t="s">
        <v>3</v>
      </c>
      <c r="L277" s="183"/>
      <c r="M277" s="186"/>
      <c r="T277" s="187"/>
      <c r="AT277" s="185" t="s">
        <v>146</v>
      </c>
      <c r="AU277" s="185" t="s">
        <v>79</v>
      </c>
      <c r="AV277" s="184" t="s">
        <v>77</v>
      </c>
      <c r="AW277" s="184" t="s">
        <v>31</v>
      </c>
      <c r="AX277" s="184" t="s">
        <v>70</v>
      </c>
      <c r="AY277" s="185" t="s">
        <v>133</v>
      </c>
    </row>
    <row r="278" spans="2:65" s="189" customFormat="1" x14ac:dyDescent="0.2">
      <c r="B278" s="188"/>
      <c r="C278" s="217"/>
      <c r="D278" s="210" t="s">
        <v>146</v>
      </c>
      <c r="E278" s="218" t="s">
        <v>3</v>
      </c>
      <c r="F278" s="219" t="s">
        <v>322</v>
      </c>
      <c r="G278" s="217"/>
      <c r="H278" s="220">
        <v>57.19</v>
      </c>
      <c r="L278" s="188"/>
      <c r="M278" s="191"/>
      <c r="T278" s="192"/>
      <c r="AT278" s="190" t="s">
        <v>146</v>
      </c>
      <c r="AU278" s="190" t="s">
        <v>79</v>
      </c>
      <c r="AV278" s="189" t="s">
        <v>79</v>
      </c>
      <c r="AW278" s="189" t="s">
        <v>31</v>
      </c>
      <c r="AX278" s="189" t="s">
        <v>70</v>
      </c>
      <c r="AY278" s="190" t="s">
        <v>133</v>
      </c>
    </row>
    <row r="279" spans="2:65" s="184" customFormat="1" x14ac:dyDescent="0.2">
      <c r="B279" s="183"/>
      <c r="C279" s="214"/>
      <c r="D279" s="210" t="s">
        <v>146</v>
      </c>
      <c r="E279" s="215" t="s">
        <v>3</v>
      </c>
      <c r="F279" s="216" t="s">
        <v>279</v>
      </c>
      <c r="G279" s="214"/>
      <c r="H279" s="215" t="s">
        <v>3</v>
      </c>
      <c r="L279" s="183"/>
      <c r="M279" s="186"/>
      <c r="T279" s="187"/>
      <c r="AT279" s="185" t="s">
        <v>146</v>
      </c>
      <c r="AU279" s="185" t="s">
        <v>79</v>
      </c>
      <c r="AV279" s="184" t="s">
        <v>77</v>
      </c>
      <c r="AW279" s="184" t="s">
        <v>31</v>
      </c>
      <c r="AX279" s="184" t="s">
        <v>70</v>
      </c>
      <c r="AY279" s="185" t="s">
        <v>133</v>
      </c>
    </row>
    <row r="280" spans="2:65" s="189" customFormat="1" x14ac:dyDescent="0.2">
      <c r="B280" s="188"/>
      <c r="C280" s="217"/>
      <c r="D280" s="210" t="s">
        <v>146</v>
      </c>
      <c r="E280" s="218" t="s">
        <v>3</v>
      </c>
      <c r="F280" s="219" t="s">
        <v>323</v>
      </c>
      <c r="G280" s="217"/>
      <c r="H280" s="220">
        <v>16.89</v>
      </c>
      <c r="L280" s="188"/>
      <c r="M280" s="191"/>
      <c r="T280" s="192"/>
      <c r="AT280" s="190" t="s">
        <v>146</v>
      </c>
      <c r="AU280" s="190" t="s">
        <v>79</v>
      </c>
      <c r="AV280" s="189" t="s">
        <v>79</v>
      </c>
      <c r="AW280" s="189" t="s">
        <v>31</v>
      </c>
      <c r="AX280" s="189" t="s">
        <v>70</v>
      </c>
      <c r="AY280" s="190" t="s">
        <v>133</v>
      </c>
    </row>
    <row r="281" spans="2:65" s="184" customFormat="1" x14ac:dyDescent="0.2">
      <c r="B281" s="183"/>
      <c r="C281" s="214"/>
      <c r="D281" s="210" t="s">
        <v>146</v>
      </c>
      <c r="E281" s="215" t="s">
        <v>3</v>
      </c>
      <c r="F281" s="216" t="s">
        <v>324</v>
      </c>
      <c r="G281" s="214"/>
      <c r="H281" s="215" t="s">
        <v>3</v>
      </c>
      <c r="L281" s="183"/>
      <c r="M281" s="186"/>
      <c r="T281" s="187"/>
      <c r="AT281" s="185" t="s">
        <v>146</v>
      </c>
      <c r="AU281" s="185" t="s">
        <v>79</v>
      </c>
      <c r="AV281" s="184" t="s">
        <v>77</v>
      </c>
      <c r="AW281" s="184" t="s">
        <v>31</v>
      </c>
      <c r="AX281" s="184" t="s">
        <v>70</v>
      </c>
      <c r="AY281" s="185" t="s">
        <v>133</v>
      </c>
    </row>
    <row r="282" spans="2:65" s="189" customFormat="1" x14ac:dyDescent="0.2">
      <c r="B282" s="188"/>
      <c r="C282" s="217"/>
      <c r="D282" s="210" t="s">
        <v>146</v>
      </c>
      <c r="E282" s="218" t="s">
        <v>3</v>
      </c>
      <c r="F282" s="219" t="s">
        <v>325</v>
      </c>
      <c r="G282" s="217"/>
      <c r="H282" s="220">
        <v>62</v>
      </c>
      <c r="L282" s="188"/>
      <c r="M282" s="191"/>
      <c r="T282" s="192"/>
      <c r="AT282" s="190" t="s">
        <v>146</v>
      </c>
      <c r="AU282" s="190" t="s">
        <v>79</v>
      </c>
      <c r="AV282" s="189" t="s">
        <v>79</v>
      </c>
      <c r="AW282" s="189" t="s">
        <v>31</v>
      </c>
      <c r="AX282" s="189" t="s">
        <v>70</v>
      </c>
      <c r="AY282" s="190" t="s">
        <v>133</v>
      </c>
    </row>
    <row r="283" spans="2:65" s="184" customFormat="1" x14ac:dyDescent="0.2">
      <c r="B283" s="183"/>
      <c r="C283" s="214"/>
      <c r="D283" s="210" t="s">
        <v>146</v>
      </c>
      <c r="E283" s="215" t="s">
        <v>3</v>
      </c>
      <c r="F283" s="216" t="s">
        <v>326</v>
      </c>
      <c r="G283" s="214"/>
      <c r="H283" s="215" t="s">
        <v>3</v>
      </c>
      <c r="L283" s="183"/>
      <c r="M283" s="186"/>
      <c r="T283" s="187"/>
      <c r="AT283" s="185" t="s">
        <v>146</v>
      </c>
      <c r="AU283" s="185" t="s">
        <v>79</v>
      </c>
      <c r="AV283" s="184" t="s">
        <v>77</v>
      </c>
      <c r="AW283" s="184" t="s">
        <v>31</v>
      </c>
      <c r="AX283" s="184" t="s">
        <v>70</v>
      </c>
      <c r="AY283" s="185" t="s">
        <v>133</v>
      </c>
    </row>
    <row r="284" spans="2:65" s="189" customFormat="1" x14ac:dyDescent="0.2">
      <c r="B284" s="188"/>
      <c r="C284" s="217"/>
      <c r="D284" s="210" t="s">
        <v>146</v>
      </c>
      <c r="E284" s="218" t="s">
        <v>3</v>
      </c>
      <c r="F284" s="219" t="s">
        <v>223</v>
      </c>
      <c r="G284" s="217"/>
      <c r="H284" s="220">
        <v>13</v>
      </c>
      <c r="L284" s="188"/>
      <c r="M284" s="191"/>
      <c r="T284" s="192"/>
      <c r="AT284" s="190" t="s">
        <v>146</v>
      </c>
      <c r="AU284" s="190" t="s">
        <v>79</v>
      </c>
      <c r="AV284" s="189" t="s">
        <v>79</v>
      </c>
      <c r="AW284" s="189" t="s">
        <v>31</v>
      </c>
      <c r="AX284" s="189" t="s">
        <v>70</v>
      </c>
      <c r="AY284" s="190" t="s">
        <v>133</v>
      </c>
    </row>
    <row r="285" spans="2:65" s="197" customFormat="1" x14ac:dyDescent="0.2">
      <c r="B285" s="196"/>
      <c r="C285" s="229"/>
      <c r="D285" s="210" t="s">
        <v>146</v>
      </c>
      <c r="E285" s="230" t="s">
        <v>3</v>
      </c>
      <c r="F285" s="231" t="s">
        <v>281</v>
      </c>
      <c r="G285" s="229"/>
      <c r="H285" s="232">
        <v>149.07999999999998</v>
      </c>
      <c r="L285" s="196"/>
      <c r="M285" s="199"/>
      <c r="T285" s="200"/>
      <c r="AT285" s="198" t="s">
        <v>146</v>
      </c>
      <c r="AU285" s="198" t="s">
        <v>79</v>
      </c>
      <c r="AV285" s="197" t="s">
        <v>140</v>
      </c>
      <c r="AW285" s="197" t="s">
        <v>31</v>
      </c>
      <c r="AX285" s="197" t="s">
        <v>77</v>
      </c>
      <c r="AY285" s="198" t="s">
        <v>133</v>
      </c>
    </row>
    <row r="286" spans="2:65" s="108" customFormat="1" ht="33" customHeight="1" x14ac:dyDescent="0.2">
      <c r="B286" s="2"/>
      <c r="C286" s="204" t="s">
        <v>361</v>
      </c>
      <c r="D286" s="204" t="s">
        <v>135</v>
      </c>
      <c r="E286" s="205" t="s">
        <v>362</v>
      </c>
      <c r="F286" s="206" t="s">
        <v>363</v>
      </c>
      <c r="G286" s="207" t="s">
        <v>138</v>
      </c>
      <c r="H286" s="208">
        <v>7.5</v>
      </c>
      <c r="I286" s="86"/>
      <c r="J286" s="4">
        <f>ROUND(I286*H286,2)</f>
        <v>0</v>
      </c>
      <c r="K286" s="3" t="s">
        <v>139</v>
      </c>
      <c r="L286" s="2"/>
      <c r="M286" s="175" t="s">
        <v>3</v>
      </c>
      <c r="N286" s="176" t="s">
        <v>41</v>
      </c>
      <c r="O286" s="177">
        <v>4.8280000000000003</v>
      </c>
      <c r="P286" s="177">
        <f>O286*H286</f>
        <v>36.21</v>
      </c>
      <c r="Q286" s="177">
        <v>0</v>
      </c>
      <c r="R286" s="177">
        <f>Q286*H286</f>
        <v>0</v>
      </c>
      <c r="S286" s="177">
        <v>4.3999999999999997E-2</v>
      </c>
      <c r="T286" s="178">
        <f>S286*H286</f>
        <v>0.32999999999999996</v>
      </c>
      <c r="AR286" s="179" t="s">
        <v>140</v>
      </c>
      <c r="AT286" s="179" t="s">
        <v>135</v>
      </c>
      <c r="AU286" s="179" t="s">
        <v>79</v>
      </c>
      <c r="AY286" s="99" t="s">
        <v>133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99" t="s">
        <v>77</v>
      </c>
      <c r="BK286" s="180">
        <f>ROUND(I286*H286,2)</f>
        <v>0</v>
      </c>
      <c r="BL286" s="99" t="s">
        <v>140</v>
      </c>
      <c r="BM286" s="179" t="s">
        <v>364</v>
      </c>
    </row>
    <row r="287" spans="2:65" s="108" customFormat="1" ht="19.5" x14ac:dyDescent="0.2">
      <c r="B287" s="2"/>
      <c r="C287" s="209"/>
      <c r="D287" s="210" t="s">
        <v>142</v>
      </c>
      <c r="E287" s="209"/>
      <c r="F287" s="211" t="s">
        <v>365</v>
      </c>
      <c r="G287" s="209"/>
      <c r="H287" s="209"/>
      <c r="L287" s="2"/>
      <c r="M287" s="181"/>
      <c r="T287" s="182"/>
      <c r="AT287" s="99" t="s">
        <v>142</v>
      </c>
      <c r="AU287" s="99" t="s">
        <v>79</v>
      </c>
    </row>
    <row r="288" spans="2:65" s="108" customFormat="1" x14ac:dyDescent="0.2">
      <c r="B288" s="2"/>
      <c r="C288" s="209"/>
      <c r="D288" s="212" t="s">
        <v>144</v>
      </c>
      <c r="E288" s="209"/>
      <c r="F288" s="213" t="s">
        <v>366</v>
      </c>
      <c r="G288" s="209"/>
      <c r="H288" s="209"/>
      <c r="L288" s="2"/>
      <c r="M288" s="181"/>
      <c r="T288" s="182"/>
      <c r="AT288" s="99" t="s">
        <v>144</v>
      </c>
      <c r="AU288" s="99" t="s">
        <v>79</v>
      </c>
    </row>
    <row r="289" spans="2:65" s="184" customFormat="1" x14ac:dyDescent="0.2">
      <c r="B289" s="183"/>
      <c r="C289" s="214"/>
      <c r="D289" s="210" t="s">
        <v>146</v>
      </c>
      <c r="E289" s="215" t="s">
        <v>3</v>
      </c>
      <c r="F289" s="216" t="s">
        <v>324</v>
      </c>
      <c r="G289" s="214"/>
      <c r="H289" s="215" t="s">
        <v>3</v>
      </c>
      <c r="L289" s="183"/>
      <c r="M289" s="186"/>
      <c r="T289" s="187"/>
      <c r="AT289" s="185" t="s">
        <v>146</v>
      </c>
      <c r="AU289" s="185" t="s">
        <v>79</v>
      </c>
      <c r="AV289" s="184" t="s">
        <v>77</v>
      </c>
      <c r="AW289" s="184" t="s">
        <v>31</v>
      </c>
      <c r="AX289" s="184" t="s">
        <v>70</v>
      </c>
      <c r="AY289" s="185" t="s">
        <v>133</v>
      </c>
    </row>
    <row r="290" spans="2:65" s="189" customFormat="1" x14ac:dyDescent="0.2">
      <c r="B290" s="188"/>
      <c r="C290" s="217"/>
      <c r="D290" s="210" t="s">
        <v>146</v>
      </c>
      <c r="E290" s="218" t="s">
        <v>3</v>
      </c>
      <c r="F290" s="219" t="s">
        <v>353</v>
      </c>
      <c r="G290" s="217"/>
      <c r="H290" s="220">
        <v>6.2</v>
      </c>
      <c r="L290" s="188"/>
      <c r="M290" s="191"/>
      <c r="T290" s="192"/>
      <c r="AT290" s="190" t="s">
        <v>146</v>
      </c>
      <c r="AU290" s="190" t="s">
        <v>79</v>
      </c>
      <c r="AV290" s="189" t="s">
        <v>79</v>
      </c>
      <c r="AW290" s="189" t="s">
        <v>31</v>
      </c>
      <c r="AX290" s="189" t="s">
        <v>70</v>
      </c>
      <c r="AY290" s="190" t="s">
        <v>133</v>
      </c>
    </row>
    <row r="291" spans="2:65" s="184" customFormat="1" x14ac:dyDescent="0.2">
      <c r="B291" s="183"/>
      <c r="C291" s="214"/>
      <c r="D291" s="210" t="s">
        <v>146</v>
      </c>
      <c r="E291" s="215" t="s">
        <v>3</v>
      </c>
      <c r="F291" s="216" t="s">
        <v>326</v>
      </c>
      <c r="G291" s="214"/>
      <c r="H291" s="215" t="s">
        <v>3</v>
      </c>
      <c r="L291" s="183"/>
      <c r="M291" s="186"/>
      <c r="T291" s="187"/>
      <c r="AT291" s="185" t="s">
        <v>146</v>
      </c>
      <c r="AU291" s="185" t="s">
        <v>79</v>
      </c>
      <c r="AV291" s="184" t="s">
        <v>77</v>
      </c>
      <c r="AW291" s="184" t="s">
        <v>31</v>
      </c>
      <c r="AX291" s="184" t="s">
        <v>70</v>
      </c>
      <c r="AY291" s="185" t="s">
        <v>133</v>
      </c>
    </row>
    <row r="292" spans="2:65" s="189" customFormat="1" x14ac:dyDescent="0.2">
      <c r="B292" s="188"/>
      <c r="C292" s="217"/>
      <c r="D292" s="210" t="s">
        <v>146</v>
      </c>
      <c r="E292" s="218" t="s">
        <v>3</v>
      </c>
      <c r="F292" s="219" t="s">
        <v>354</v>
      </c>
      <c r="G292" s="217"/>
      <c r="H292" s="220">
        <v>1.3</v>
      </c>
      <c r="L292" s="188"/>
      <c r="M292" s="191"/>
      <c r="T292" s="192"/>
      <c r="AT292" s="190" t="s">
        <v>146</v>
      </c>
      <c r="AU292" s="190" t="s">
        <v>79</v>
      </c>
      <c r="AV292" s="189" t="s">
        <v>79</v>
      </c>
      <c r="AW292" s="189" t="s">
        <v>31</v>
      </c>
      <c r="AX292" s="189" t="s">
        <v>70</v>
      </c>
      <c r="AY292" s="190" t="s">
        <v>133</v>
      </c>
    </row>
    <row r="293" spans="2:65" s="197" customFormat="1" x14ac:dyDescent="0.2">
      <c r="B293" s="196"/>
      <c r="C293" s="229"/>
      <c r="D293" s="210" t="s">
        <v>146</v>
      </c>
      <c r="E293" s="230" t="s">
        <v>3</v>
      </c>
      <c r="F293" s="231" t="s">
        <v>281</v>
      </c>
      <c r="G293" s="229"/>
      <c r="H293" s="232">
        <v>7.5</v>
      </c>
      <c r="L293" s="196"/>
      <c r="M293" s="199"/>
      <c r="T293" s="200"/>
      <c r="AT293" s="198" t="s">
        <v>146</v>
      </c>
      <c r="AU293" s="198" t="s">
        <v>79</v>
      </c>
      <c r="AV293" s="197" t="s">
        <v>140</v>
      </c>
      <c r="AW293" s="197" t="s">
        <v>31</v>
      </c>
      <c r="AX293" s="197" t="s">
        <v>77</v>
      </c>
      <c r="AY293" s="198" t="s">
        <v>133</v>
      </c>
    </row>
    <row r="294" spans="2:65" s="108" customFormat="1" ht="24.2" customHeight="1" x14ac:dyDescent="0.2">
      <c r="B294" s="2"/>
      <c r="C294" s="204" t="s">
        <v>367</v>
      </c>
      <c r="D294" s="204" t="s">
        <v>135</v>
      </c>
      <c r="E294" s="205" t="s">
        <v>368</v>
      </c>
      <c r="F294" s="206" t="s">
        <v>369</v>
      </c>
      <c r="G294" s="207" t="s">
        <v>258</v>
      </c>
      <c r="H294" s="208">
        <v>40</v>
      </c>
      <c r="I294" s="86"/>
      <c r="J294" s="4">
        <f>ROUND(I294*H294,2)</f>
        <v>0</v>
      </c>
      <c r="K294" s="3" t="s">
        <v>139</v>
      </c>
      <c r="L294" s="2"/>
      <c r="M294" s="175" t="s">
        <v>3</v>
      </c>
      <c r="N294" s="176" t="s">
        <v>41</v>
      </c>
      <c r="O294" s="177">
        <v>0.29499999999999998</v>
      </c>
      <c r="P294" s="177">
        <f>O294*H294</f>
        <v>11.799999999999999</v>
      </c>
      <c r="Q294" s="177">
        <v>0</v>
      </c>
      <c r="R294" s="177">
        <f>Q294*H294</f>
        <v>0</v>
      </c>
      <c r="S294" s="177">
        <v>6.0000000000000001E-3</v>
      </c>
      <c r="T294" s="178">
        <f>S294*H294</f>
        <v>0.24</v>
      </c>
      <c r="AR294" s="179" t="s">
        <v>140</v>
      </c>
      <c r="AT294" s="179" t="s">
        <v>135</v>
      </c>
      <c r="AU294" s="179" t="s">
        <v>79</v>
      </c>
      <c r="AY294" s="99" t="s">
        <v>133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99" t="s">
        <v>77</v>
      </c>
      <c r="BK294" s="180">
        <f>ROUND(I294*H294,2)</f>
        <v>0</v>
      </c>
      <c r="BL294" s="99" t="s">
        <v>140</v>
      </c>
      <c r="BM294" s="179" t="s">
        <v>370</v>
      </c>
    </row>
    <row r="295" spans="2:65" s="108" customFormat="1" ht="19.5" x14ac:dyDescent="0.2">
      <c r="B295" s="2"/>
      <c r="C295" s="209"/>
      <c r="D295" s="210" t="s">
        <v>142</v>
      </c>
      <c r="E295" s="209"/>
      <c r="F295" s="211" t="s">
        <v>371</v>
      </c>
      <c r="G295" s="209"/>
      <c r="H295" s="209"/>
      <c r="L295" s="2"/>
      <c r="M295" s="181"/>
      <c r="T295" s="182"/>
      <c r="AT295" s="99" t="s">
        <v>142</v>
      </c>
      <c r="AU295" s="99" t="s">
        <v>79</v>
      </c>
    </row>
    <row r="296" spans="2:65" s="108" customFormat="1" x14ac:dyDescent="0.2">
      <c r="B296" s="2"/>
      <c r="C296" s="209"/>
      <c r="D296" s="212" t="s">
        <v>144</v>
      </c>
      <c r="E296" s="209"/>
      <c r="F296" s="213" t="s">
        <v>372</v>
      </c>
      <c r="G296" s="209"/>
      <c r="H296" s="209"/>
      <c r="L296" s="2"/>
      <c r="M296" s="181"/>
      <c r="T296" s="182"/>
      <c r="AT296" s="99" t="s">
        <v>144</v>
      </c>
      <c r="AU296" s="99" t="s">
        <v>79</v>
      </c>
    </row>
    <row r="297" spans="2:65" s="184" customFormat="1" x14ac:dyDescent="0.2">
      <c r="B297" s="183"/>
      <c r="C297" s="214"/>
      <c r="D297" s="210" t="s">
        <v>146</v>
      </c>
      <c r="E297" s="215" t="s">
        <v>3</v>
      </c>
      <c r="F297" s="216" t="s">
        <v>296</v>
      </c>
      <c r="G297" s="214"/>
      <c r="H297" s="215" t="s">
        <v>3</v>
      </c>
      <c r="L297" s="183"/>
      <c r="M297" s="186"/>
      <c r="T297" s="187"/>
      <c r="AT297" s="185" t="s">
        <v>146</v>
      </c>
      <c r="AU297" s="185" t="s">
        <v>79</v>
      </c>
      <c r="AV297" s="184" t="s">
        <v>77</v>
      </c>
      <c r="AW297" s="184" t="s">
        <v>31</v>
      </c>
      <c r="AX297" s="184" t="s">
        <v>70</v>
      </c>
      <c r="AY297" s="185" t="s">
        <v>133</v>
      </c>
    </row>
    <row r="298" spans="2:65" s="189" customFormat="1" x14ac:dyDescent="0.2">
      <c r="B298" s="188"/>
      <c r="C298" s="217"/>
      <c r="D298" s="210" t="s">
        <v>146</v>
      </c>
      <c r="E298" s="218" t="s">
        <v>3</v>
      </c>
      <c r="F298" s="219" t="s">
        <v>373</v>
      </c>
      <c r="G298" s="217"/>
      <c r="H298" s="220">
        <v>40</v>
      </c>
      <c r="L298" s="188"/>
      <c r="M298" s="191"/>
      <c r="T298" s="192"/>
      <c r="AT298" s="190" t="s">
        <v>146</v>
      </c>
      <c r="AU298" s="190" t="s">
        <v>79</v>
      </c>
      <c r="AV298" s="189" t="s">
        <v>79</v>
      </c>
      <c r="AW298" s="189" t="s">
        <v>31</v>
      </c>
      <c r="AX298" s="189" t="s">
        <v>77</v>
      </c>
      <c r="AY298" s="190" t="s">
        <v>133</v>
      </c>
    </row>
    <row r="299" spans="2:65" s="108" customFormat="1" ht="24.2" customHeight="1" x14ac:dyDescent="0.2">
      <c r="B299" s="2"/>
      <c r="C299" s="204" t="s">
        <v>374</v>
      </c>
      <c r="D299" s="204" t="s">
        <v>135</v>
      </c>
      <c r="E299" s="205" t="s">
        <v>375</v>
      </c>
      <c r="F299" s="206" t="s">
        <v>376</v>
      </c>
      <c r="G299" s="207" t="s">
        <v>258</v>
      </c>
      <c r="H299" s="208">
        <v>20</v>
      </c>
      <c r="I299" s="86"/>
      <c r="J299" s="4">
        <f>ROUND(I299*H299,2)</f>
        <v>0</v>
      </c>
      <c r="K299" s="3" t="s">
        <v>139</v>
      </c>
      <c r="L299" s="2"/>
      <c r="M299" s="175" t="s">
        <v>3</v>
      </c>
      <c r="N299" s="176" t="s">
        <v>41</v>
      </c>
      <c r="O299" s="177">
        <v>0.26500000000000001</v>
      </c>
      <c r="P299" s="177">
        <f>O299*H299</f>
        <v>5.3000000000000007</v>
      </c>
      <c r="Q299" s="177">
        <v>0</v>
      </c>
      <c r="R299" s="177">
        <f>Q299*H299</f>
        <v>0</v>
      </c>
      <c r="S299" s="177">
        <v>8.9999999999999993E-3</v>
      </c>
      <c r="T299" s="178">
        <f>S299*H299</f>
        <v>0.18</v>
      </c>
      <c r="AR299" s="179" t="s">
        <v>140</v>
      </c>
      <c r="AT299" s="179" t="s">
        <v>135</v>
      </c>
      <c r="AU299" s="179" t="s">
        <v>79</v>
      </c>
      <c r="AY299" s="99" t="s">
        <v>133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99" t="s">
        <v>77</v>
      </c>
      <c r="BK299" s="180">
        <f>ROUND(I299*H299,2)</f>
        <v>0</v>
      </c>
      <c r="BL299" s="99" t="s">
        <v>140</v>
      </c>
      <c r="BM299" s="179" t="s">
        <v>377</v>
      </c>
    </row>
    <row r="300" spans="2:65" s="108" customFormat="1" ht="19.5" x14ac:dyDescent="0.2">
      <c r="B300" s="2"/>
      <c r="C300" s="209"/>
      <c r="D300" s="210" t="s">
        <v>142</v>
      </c>
      <c r="E300" s="209"/>
      <c r="F300" s="211" t="s">
        <v>378</v>
      </c>
      <c r="G300" s="209"/>
      <c r="H300" s="209"/>
      <c r="L300" s="2"/>
      <c r="M300" s="181"/>
      <c r="T300" s="182"/>
      <c r="AT300" s="99" t="s">
        <v>142</v>
      </c>
      <c r="AU300" s="99" t="s">
        <v>79</v>
      </c>
    </row>
    <row r="301" spans="2:65" s="108" customFormat="1" x14ac:dyDescent="0.2">
      <c r="B301" s="2"/>
      <c r="C301" s="209"/>
      <c r="D301" s="212" t="s">
        <v>144</v>
      </c>
      <c r="E301" s="209"/>
      <c r="F301" s="213" t="s">
        <v>379</v>
      </c>
      <c r="G301" s="209"/>
      <c r="H301" s="209"/>
      <c r="L301" s="2"/>
      <c r="M301" s="181"/>
      <c r="T301" s="182"/>
      <c r="AT301" s="99" t="s">
        <v>144</v>
      </c>
      <c r="AU301" s="99" t="s">
        <v>79</v>
      </c>
    </row>
    <row r="302" spans="2:65" s="184" customFormat="1" x14ac:dyDescent="0.2">
      <c r="B302" s="183"/>
      <c r="C302" s="214"/>
      <c r="D302" s="210" t="s">
        <v>146</v>
      </c>
      <c r="E302" s="215" t="s">
        <v>3</v>
      </c>
      <c r="F302" s="216" t="s">
        <v>294</v>
      </c>
      <c r="G302" s="214"/>
      <c r="H302" s="215" t="s">
        <v>3</v>
      </c>
      <c r="L302" s="183"/>
      <c r="M302" s="186"/>
      <c r="T302" s="187"/>
      <c r="AT302" s="185" t="s">
        <v>146</v>
      </c>
      <c r="AU302" s="185" t="s">
        <v>79</v>
      </c>
      <c r="AV302" s="184" t="s">
        <v>77</v>
      </c>
      <c r="AW302" s="184" t="s">
        <v>31</v>
      </c>
      <c r="AX302" s="184" t="s">
        <v>70</v>
      </c>
      <c r="AY302" s="185" t="s">
        <v>133</v>
      </c>
    </row>
    <row r="303" spans="2:65" s="189" customFormat="1" x14ac:dyDescent="0.2">
      <c r="B303" s="188"/>
      <c r="C303" s="217"/>
      <c r="D303" s="210" t="s">
        <v>146</v>
      </c>
      <c r="E303" s="218" t="s">
        <v>3</v>
      </c>
      <c r="F303" s="219" t="s">
        <v>271</v>
      </c>
      <c r="G303" s="217"/>
      <c r="H303" s="220">
        <v>20</v>
      </c>
      <c r="L303" s="188"/>
      <c r="M303" s="191"/>
      <c r="T303" s="192"/>
      <c r="AT303" s="190" t="s">
        <v>146</v>
      </c>
      <c r="AU303" s="190" t="s">
        <v>79</v>
      </c>
      <c r="AV303" s="189" t="s">
        <v>79</v>
      </c>
      <c r="AW303" s="189" t="s">
        <v>31</v>
      </c>
      <c r="AX303" s="189" t="s">
        <v>77</v>
      </c>
      <c r="AY303" s="190" t="s">
        <v>133</v>
      </c>
    </row>
    <row r="304" spans="2:65" s="108" customFormat="1" ht="24.2" customHeight="1" x14ac:dyDescent="0.2">
      <c r="B304" s="2"/>
      <c r="C304" s="204" t="s">
        <v>380</v>
      </c>
      <c r="D304" s="204" t="s">
        <v>135</v>
      </c>
      <c r="E304" s="205" t="s">
        <v>381</v>
      </c>
      <c r="F304" s="206" t="s">
        <v>382</v>
      </c>
      <c r="G304" s="207" t="s">
        <v>258</v>
      </c>
      <c r="H304" s="208">
        <v>10</v>
      </c>
      <c r="I304" s="86"/>
      <c r="J304" s="4">
        <f>ROUND(I304*H304,2)</f>
        <v>0</v>
      </c>
      <c r="K304" s="3" t="s">
        <v>139</v>
      </c>
      <c r="L304" s="2"/>
      <c r="M304" s="175" t="s">
        <v>3</v>
      </c>
      <c r="N304" s="176" t="s">
        <v>41</v>
      </c>
      <c r="O304" s="177">
        <v>0.76</v>
      </c>
      <c r="P304" s="177">
        <f>O304*H304</f>
        <v>7.6</v>
      </c>
      <c r="Q304" s="177">
        <v>0</v>
      </c>
      <c r="R304" s="177">
        <f>Q304*H304</f>
        <v>0</v>
      </c>
      <c r="S304" s="177">
        <v>2.1999999999999999E-2</v>
      </c>
      <c r="T304" s="178">
        <f>S304*H304</f>
        <v>0.21999999999999997</v>
      </c>
      <c r="AR304" s="179" t="s">
        <v>140</v>
      </c>
      <c r="AT304" s="179" t="s">
        <v>135</v>
      </c>
      <c r="AU304" s="179" t="s">
        <v>79</v>
      </c>
      <c r="AY304" s="99" t="s">
        <v>133</v>
      </c>
      <c r="BE304" s="180">
        <f>IF(N304="základní",J304,0)</f>
        <v>0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99" t="s">
        <v>77</v>
      </c>
      <c r="BK304" s="180">
        <f>ROUND(I304*H304,2)</f>
        <v>0</v>
      </c>
      <c r="BL304" s="99" t="s">
        <v>140</v>
      </c>
      <c r="BM304" s="179" t="s">
        <v>383</v>
      </c>
    </row>
    <row r="305" spans="2:65" s="108" customFormat="1" ht="19.5" x14ac:dyDescent="0.2">
      <c r="B305" s="2"/>
      <c r="C305" s="209"/>
      <c r="D305" s="210" t="s">
        <v>142</v>
      </c>
      <c r="E305" s="209"/>
      <c r="F305" s="211" t="s">
        <v>384</v>
      </c>
      <c r="G305" s="209"/>
      <c r="H305" s="209"/>
      <c r="L305" s="2"/>
      <c r="M305" s="181"/>
      <c r="T305" s="182"/>
      <c r="AT305" s="99" t="s">
        <v>142</v>
      </c>
      <c r="AU305" s="99" t="s">
        <v>79</v>
      </c>
    </row>
    <row r="306" spans="2:65" s="108" customFormat="1" x14ac:dyDescent="0.2">
      <c r="B306" s="2"/>
      <c r="C306" s="209"/>
      <c r="D306" s="212" t="s">
        <v>144</v>
      </c>
      <c r="E306" s="209"/>
      <c r="F306" s="213" t="s">
        <v>385</v>
      </c>
      <c r="G306" s="209"/>
      <c r="H306" s="209"/>
      <c r="L306" s="2"/>
      <c r="M306" s="181"/>
      <c r="T306" s="182"/>
      <c r="AT306" s="99" t="s">
        <v>144</v>
      </c>
      <c r="AU306" s="99" t="s">
        <v>79</v>
      </c>
    </row>
    <row r="307" spans="2:65" s="184" customFormat="1" x14ac:dyDescent="0.2">
      <c r="B307" s="183"/>
      <c r="C307" s="214"/>
      <c r="D307" s="210" t="s">
        <v>146</v>
      </c>
      <c r="E307" s="215" t="s">
        <v>3</v>
      </c>
      <c r="F307" s="216" t="s">
        <v>294</v>
      </c>
      <c r="G307" s="214"/>
      <c r="H307" s="215" t="s">
        <v>3</v>
      </c>
      <c r="L307" s="183"/>
      <c r="M307" s="186"/>
      <c r="T307" s="187"/>
      <c r="AT307" s="185" t="s">
        <v>146</v>
      </c>
      <c r="AU307" s="185" t="s">
        <v>79</v>
      </c>
      <c r="AV307" s="184" t="s">
        <v>77</v>
      </c>
      <c r="AW307" s="184" t="s">
        <v>31</v>
      </c>
      <c r="AX307" s="184" t="s">
        <v>70</v>
      </c>
      <c r="AY307" s="185" t="s">
        <v>133</v>
      </c>
    </row>
    <row r="308" spans="2:65" s="189" customFormat="1" x14ac:dyDescent="0.2">
      <c r="B308" s="188"/>
      <c r="C308" s="217"/>
      <c r="D308" s="210" t="s">
        <v>146</v>
      </c>
      <c r="E308" s="218" t="s">
        <v>3</v>
      </c>
      <c r="F308" s="219" t="s">
        <v>203</v>
      </c>
      <c r="G308" s="217"/>
      <c r="H308" s="220">
        <v>10</v>
      </c>
      <c r="L308" s="188"/>
      <c r="M308" s="191"/>
      <c r="T308" s="192"/>
      <c r="AT308" s="190" t="s">
        <v>146</v>
      </c>
      <c r="AU308" s="190" t="s">
        <v>79</v>
      </c>
      <c r="AV308" s="189" t="s">
        <v>79</v>
      </c>
      <c r="AW308" s="189" t="s">
        <v>31</v>
      </c>
      <c r="AX308" s="189" t="s">
        <v>77</v>
      </c>
      <c r="AY308" s="190" t="s">
        <v>133</v>
      </c>
    </row>
    <row r="309" spans="2:65" s="108" customFormat="1" ht="24.2" customHeight="1" x14ac:dyDescent="0.2">
      <c r="B309" s="2"/>
      <c r="C309" s="204" t="s">
        <v>386</v>
      </c>
      <c r="D309" s="204" t="s">
        <v>135</v>
      </c>
      <c r="E309" s="205" t="s">
        <v>387</v>
      </c>
      <c r="F309" s="206" t="s">
        <v>388</v>
      </c>
      <c r="G309" s="207" t="s">
        <v>258</v>
      </c>
      <c r="H309" s="208">
        <v>16</v>
      </c>
      <c r="I309" s="86"/>
      <c r="J309" s="4">
        <f>ROUND(I309*H309,2)</f>
        <v>0</v>
      </c>
      <c r="K309" s="3" t="s">
        <v>139</v>
      </c>
      <c r="L309" s="2"/>
      <c r="M309" s="175" t="s">
        <v>3</v>
      </c>
      <c r="N309" s="176" t="s">
        <v>41</v>
      </c>
      <c r="O309" s="177">
        <v>0.76500000000000001</v>
      </c>
      <c r="P309" s="177">
        <f>O309*H309</f>
        <v>12.24</v>
      </c>
      <c r="Q309" s="177">
        <v>0</v>
      </c>
      <c r="R309" s="177">
        <f>Q309*H309</f>
        <v>0</v>
      </c>
      <c r="S309" s="177">
        <v>0</v>
      </c>
      <c r="T309" s="178">
        <f>S309*H309</f>
        <v>0</v>
      </c>
      <c r="AR309" s="179" t="s">
        <v>140</v>
      </c>
      <c r="AT309" s="179" t="s">
        <v>135</v>
      </c>
      <c r="AU309" s="179" t="s">
        <v>79</v>
      </c>
      <c r="AY309" s="99" t="s">
        <v>133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99" t="s">
        <v>77</v>
      </c>
      <c r="BK309" s="180">
        <f>ROUND(I309*H309,2)</f>
        <v>0</v>
      </c>
      <c r="BL309" s="99" t="s">
        <v>140</v>
      </c>
      <c r="BM309" s="179" t="s">
        <v>389</v>
      </c>
    </row>
    <row r="310" spans="2:65" s="108" customFormat="1" ht="19.5" x14ac:dyDescent="0.2">
      <c r="B310" s="2"/>
      <c r="C310" s="209"/>
      <c r="D310" s="210" t="s">
        <v>142</v>
      </c>
      <c r="E310" s="209"/>
      <c r="F310" s="211" t="s">
        <v>390</v>
      </c>
      <c r="G310" s="209"/>
      <c r="H310" s="209"/>
      <c r="L310" s="2"/>
      <c r="M310" s="181"/>
      <c r="T310" s="182"/>
      <c r="AT310" s="99" t="s">
        <v>142</v>
      </c>
      <c r="AU310" s="99" t="s">
        <v>79</v>
      </c>
    </row>
    <row r="311" spans="2:65" s="108" customFormat="1" x14ac:dyDescent="0.2">
      <c r="B311" s="2"/>
      <c r="C311" s="209"/>
      <c r="D311" s="212" t="s">
        <v>144</v>
      </c>
      <c r="E311" s="209"/>
      <c r="F311" s="213" t="s">
        <v>391</v>
      </c>
      <c r="G311" s="209"/>
      <c r="H311" s="209"/>
      <c r="L311" s="2"/>
      <c r="M311" s="181"/>
      <c r="T311" s="182"/>
      <c r="AT311" s="99" t="s">
        <v>144</v>
      </c>
      <c r="AU311" s="99" t="s">
        <v>79</v>
      </c>
    </row>
    <row r="312" spans="2:65" s="184" customFormat="1" x14ac:dyDescent="0.2">
      <c r="B312" s="183"/>
      <c r="C312" s="214"/>
      <c r="D312" s="210" t="s">
        <v>146</v>
      </c>
      <c r="E312" s="215" t="s">
        <v>3</v>
      </c>
      <c r="F312" s="216" t="s">
        <v>324</v>
      </c>
      <c r="G312" s="214"/>
      <c r="H312" s="215" t="s">
        <v>3</v>
      </c>
      <c r="L312" s="183"/>
      <c r="M312" s="186"/>
      <c r="T312" s="187"/>
      <c r="AT312" s="185" t="s">
        <v>146</v>
      </c>
      <c r="AU312" s="185" t="s">
        <v>79</v>
      </c>
      <c r="AV312" s="184" t="s">
        <v>77</v>
      </c>
      <c r="AW312" s="184" t="s">
        <v>31</v>
      </c>
      <c r="AX312" s="184" t="s">
        <v>70</v>
      </c>
      <c r="AY312" s="185" t="s">
        <v>133</v>
      </c>
    </row>
    <row r="313" spans="2:65" s="189" customFormat="1" x14ac:dyDescent="0.2">
      <c r="B313" s="188"/>
      <c r="C313" s="217"/>
      <c r="D313" s="210" t="s">
        <v>146</v>
      </c>
      <c r="E313" s="218" t="s">
        <v>3</v>
      </c>
      <c r="F313" s="219" t="s">
        <v>392</v>
      </c>
      <c r="G313" s="217"/>
      <c r="H313" s="220">
        <v>16</v>
      </c>
      <c r="L313" s="188"/>
      <c r="M313" s="191"/>
      <c r="T313" s="192"/>
      <c r="AT313" s="190" t="s">
        <v>146</v>
      </c>
      <c r="AU313" s="190" t="s">
        <v>79</v>
      </c>
      <c r="AV313" s="189" t="s">
        <v>79</v>
      </c>
      <c r="AW313" s="189" t="s">
        <v>31</v>
      </c>
      <c r="AX313" s="189" t="s">
        <v>77</v>
      </c>
      <c r="AY313" s="190" t="s">
        <v>133</v>
      </c>
    </row>
    <row r="314" spans="2:65" s="108" customFormat="1" ht="37.700000000000003" customHeight="1" x14ac:dyDescent="0.2">
      <c r="B314" s="2"/>
      <c r="C314" s="204" t="s">
        <v>393</v>
      </c>
      <c r="D314" s="204" t="s">
        <v>135</v>
      </c>
      <c r="E314" s="205" t="s">
        <v>394</v>
      </c>
      <c r="F314" s="206" t="s">
        <v>395</v>
      </c>
      <c r="G314" s="207" t="s">
        <v>159</v>
      </c>
      <c r="H314" s="208">
        <v>11.65</v>
      </c>
      <c r="I314" s="86"/>
      <c r="J314" s="4">
        <f>ROUND(I314*H314,2)</f>
        <v>0</v>
      </c>
      <c r="K314" s="3" t="s">
        <v>139</v>
      </c>
      <c r="L314" s="2"/>
      <c r="M314" s="175" t="s">
        <v>3</v>
      </c>
      <c r="N314" s="176" t="s">
        <v>41</v>
      </c>
      <c r="O314" s="177">
        <v>0.22</v>
      </c>
      <c r="P314" s="177">
        <f>O314*H314</f>
        <v>2.5630000000000002</v>
      </c>
      <c r="Q314" s="177">
        <v>0</v>
      </c>
      <c r="R314" s="177">
        <f>Q314*H314</f>
        <v>0</v>
      </c>
      <c r="S314" s="177">
        <v>5.8999999999999997E-2</v>
      </c>
      <c r="T314" s="178">
        <f>S314*H314</f>
        <v>0.68735000000000002</v>
      </c>
      <c r="AR314" s="179" t="s">
        <v>140</v>
      </c>
      <c r="AT314" s="179" t="s">
        <v>135</v>
      </c>
      <c r="AU314" s="179" t="s">
        <v>79</v>
      </c>
      <c r="AY314" s="99" t="s">
        <v>133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99" t="s">
        <v>77</v>
      </c>
      <c r="BK314" s="180">
        <f>ROUND(I314*H314,2)</f>
        <v>0</v>
      </c>
      <c r="BL314" s="99" t="s">
        <v>140</v>
      </c>
      <c r="BM314" s="179" t="s">
        <v>396</v>
      </c>
    </row>
    <row r="315" spans="2:65" s="108" customFormat="1" ht="29.25" x14ac:dyDescent="0.2">
      <c r="B315" s="2"/>
      <c r="C315" s="209"/>
      <c r="D315" s="210" t="s">
        <v>142</v>
      </c>
      <c r="E315" s="209"/>
      <c r="F315" s="211" t="s">
        <v>397</v>
      </c>
      <c r="G315" s="209"/>
      <c r="H315" s="209"/>
      <c r="L315" s="2"/>
      <c r="M315" s="181"/>
      <c r="T315" s="182"/>
      <c r="AT315" s="99" t="s">
        <v>142</v>
      </c>
      <c r="AU315" s="99" t="s">
        <v>79</v>
      </c>
    </row>
    <row r="316" spans="2:65" s="108" customFormat="1" x14ac:dyDescent="0.2">
      <c r="B316" s="2"/>
      <c r="C316" s="209"/>
      <c r="D316" s="212" t="s">
        <v>144</v>
      </c>
      <c r="E316" s="209"/>
      <c r="F316" s="213" t="s">
        <v>398</v>
      </c>
      <c r="G316" s="209"/>
      <c r="H316" s="209"/>
      <c r="L316" s="2"/>
      <c r="M316" s="181"/>
      <c r="T316" s="182"/>
      <c r="AT316" s="99" t="s">
        <v>144</v>
      </c>
      <c r="AU316" s="99" t="s">
        <v>79</v>
      </c>
    </row>
    <row r="317" spans="2:65" s="184" customFormat="1" x14ac:dyDescent="0.2">
      <c r="B317" s="183"/>
      <c r="C317" s="214"/>
      <c r="D317" s="210" t="s">
        <v>146</v>
      </c>
      <c r="E317" s="215" t="s">
        <v>3</v>
      </c>
      <c r="F317" s="216" t="s">
        <v>236</v>
      </c>
      <c r="G317" s="214"/>
      <c r="H317" s="215" t="s">
        <v>3</v>
      </c>
      <c r="L317" s="183"/>
      <c r="M317" s="186"/>
      <c r="T317" s="187"/>
      <c r="AT317" s="185" t="s">
        <v>146</v>
      </c>
      <c r="AU317" s="185" t="s">
        <v>79</v>
      </c>
      <c r="AV317" s="184" t="s">
        <v>77</v>
      </c>
      <c r="AW317" s="184" t="s">
        <v>31</v>
      </c>
      <c r="AX317" s="184" t="s">
        <v>70</v>
      </c>
      <c r="AY317" s="185" t="s">
        <v>133</v>
      </c>
    </row>
    <row r="318" spans="2:65" s="189" customFormat="1" x14ac:dyDescent="0.2">
      <c r="B318" s="188"/>
      <c r="C318" s="217"/>
      <c r="D318" s="210" t="s">
        <v>146</v>
      </c>
      <c r="E318" s="218" t="s">
        <v>3</v>
      </c>
      <c r="F318" s="219" t="s">
        <v>303</v>
      </c>
      <c r="G318" s="217"/>
      <c r="H318" s="220">
        <v>11.65</v>
      </c>
      <c r="L318" s="188"/>
      <c r="M318" s="191"/>
      <c r="T318" s="192"/>
      <c r="AT318" s="190" t="s">
        <v>146</v>
      </c>
      <c r="AU318" s="190" t="s">
        <v>79</v>
      </c>
      <c r="AV318" s="189" t="s">
        <v>79</v>
      </c>
      <c r="AW318" s="189" t="s">
        <v>31</v>
      </c>
      <c r="AX318" s="189" t="s">
        <v>77</v>
      </c>
      <c r="AY318" s="190" t="s">
        <v>133</v>
      </c>
    </row>
    <row r="319" spans="2:65" s="108" customFormat="1" ht="24.2" customHeight="1" x14ac:dyDescent="0.2">
      <c r="B319" s="2"/>
      <c r="C319" s="204" t="s">
        <v>399</v>
      </c>
      <c r="D319" s="204" t="s">
        <v>135</v>
      </c>
      <c r="E319" s="205" t="s">
        <v>400</v>
      </c>
      <c r="F319" s="206" t="s">
        <v>401</v>
      </c>
      <c r="G319" s="207" t="s">
        <v>159</v>
      </c>
      <c r="H319" s="208">
        <v>176.22</v>
      </c>
      <c r="I319" s="86"/>
      <c r="J319" s="4">
        <f>ROUND(I319*H319,2)</f>
        <v>0</v>
      </c>
      <c r="K319" s="3" t="s">
        <v>139</v>
      </c>
      <c r="L319" s="2"/>
      <c r="M319" s="175" t="s">
        <v>3</v>
      </c>
      <c r="N319" s="176" t="s">
        <v>41</v>
      </c>
      <c r="O319" s="177">
        <v>0.47399999999999998</v>
      </c>
      <c r="P319" s="177">
        <f>O319*H319</f>
        <v>83.528279999999995</v>
      </c>
      <c r="Q319" s="177">
        <v>0</v>
      </c>
      <c r="R319" s="177">
        <f>Q319*H319</f>
        <v>0</v>
      </c>
      <c r="S319" s="177">
        <v>4.7800000000000004E-3</v>
      </c>
      <c r="T319" s="178">
        <f>S319*H319</f>
        <v>0.84233160000000007</v>
      </c>
      <c r="AR319" s="179" t="s">
        <v>140</v>
      </c>
      <c r="AT319" s="179" t="s">
        <v>135</v>
      </c>
      <c r="AU319" s="179" t="s">
        <v>79</v>
      </c>
      <c r="AY319" s="99" t="s">
        <v>133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99" t="s">
        <v>77</v>
      </c>
      <c r="BK319" s="180">
        <f>ROUND(I319*H319,2)</f>
        <v>0</v>
      </c>
      <c r="BL319" s="99" t="s">
        <v>140</v>
      </c>
      <c r="BM319" s="179" t="s">
        <v>402</v>
      </c>
    </row>
    <row r="320" spans="2:65" s="108" customFormat="1" ht="19.5" x14ac:dyDescent="0.2">
      <c r="B320" s="2"/>
      <c r="C320" s="209"/>
      <c r="D320" s="210" t="s">
        <v>142</v>
      </c>
      <c r="E320" s="209"/>
      <c r="F320" s="211" t="s">
        <v>403</v>
      </c>
      <c r="G320" s="209"/>
      <c r="H320" s="209"/>
      <c r="L320" s="2"/>
      <c r="M320" s="181"/>
      <c r="T320" s="182"/>
      <c r="AT320" s="99" t="s">
        <v>142</v>
      </c>
      <c r="AU320" s="99" t="s">
        <v>79</v>
      </c>
    </row>
    <row r="321" spans="2:65" s="108" customFormat="1" x14ac:dyDescent="0.2">
      <c r="B321" s="2"/>
      <c r="C321" s="209"/>
      <c r="D321" s="212" t="s">
        <v>144</v>
      </c>
      <c r="E321" s="209"/>
      <c r="F321" s="213" t="s">
        <v>404</v>
      </c>
      <c r="G321" s="209"/>
      <c r="H321" s="209"/>
      <c r="L321" s="2"/>
      <c r="M321" s="181"/>
      <c r="T321" s="182"/>
      <c r="AT321" s="99" t="s">
        <v>144</v>
      </c>
      <c r="AU321" s="99" t="s">
        <v>79</v>
      </c>
    </row>
    <row r="322" spans="2:65" s="184" customFormat="1" x14ac:dyDescent="0.2">
      <c r="B322" s="183"/>
      <c r="C322" s="214"/>
      <c r="D322" s="210" t="s">
        <v>146</v>
      </c>
      <c r="E322" s="215" t="s">
        <v>3</v>
      </c>
      <c r="F322" s="216" t="s">
        <v>277</v>
      </c>
      <c r="G322" s="214"/>
      <c r="H322" s="215" t="s">
        <v>3</v>
      </c>
      <c r="L322" s="183"/>
      <c r="M322" s="186"/>
      <c r="T322" s="187"/>
      <c r="AT322" s="185" t="s">
        <v>146</v>
      </c>
      <c r="AU322" s="185" t="s">
        <v>79</v>
      </c>
      <c r="AV322" s="184" t="s">
        <v>77</v>
      </c>
      <c r="AW322" s="184" t="s">
        <v>31</v>
      </c>
      <c r="AX322" s="184" t="s">
        <v>70</v>
      </c>
      <c r="AY322" s="185" t="s">
        <v>133</v>
      </c>
    </row>
    <row r="323" spans="2:65" s="189" customFormat="1" x14ac:dyDescent="0.2">
      <c r="B323" s="188"/>
      <c r="C323" s="217"/>
      <c r="D323" s="210" t="s">
        <v>146</v>
      </c>
      <c r="E323" s="218" t="s">
        <v>3</v>
      </c>
      <c r="F323" s="219" t="s">
        <v>278</v>
      </c>
      <c r="G323" s="217"/>
      <c r="H323" s="220">
        <v>116.82</v>
      </c>
      <c r="L323" s="188"/>
      <c r="M323" s="191"/>
      <c r="T323" s="192"/>
      <c r="AT323" s="190" t="s">
        <v>146</v>
      </c>
      <c r="AU323" s="190" t="s">
        <v>79</v>
      </c>
      <c r="AV323" s="189" t="s">
        <v>79</v>
      </c>
      <c r="AW323" s="189" t="s">
        <v>31</v>
      </c>
      <c r="AX323" s="189" t="s">
        <v>70</v>
      </c>
      <c r="AY323" s="190" t="s">
        <v>133</v>
      </c>
    </row>
    <row r="324" spans="2:65" s="184" customFormat="1" x14ac:dyDescent="0.2">
      <c r="B324" s="183"/>
      <c r="C324" s="214"/>
      <c r="D324" s="210" t="s">
        <v>146</v>
      </c>
      <c r="E324" s="215" t="s">
        <v>3</v>
      </c>
      <c r="F324" s="216" t="s">
        <v>279</v>
      </c>
      <c r="G324" s="214"/>
      <c r="H324" s="215" t="s">
        <v>3</v>
      </c>
      <c r="L324" s="183"/>
      <c r="M324" s="186"/>
      <c r="T324" s="187"/>
      <c r="AT324" s="185" t="s">
        <v>146</v>
      </c>
      <c r="AU324" s="185" t="s">
        <v>79</v>
      </c>
      <c r="AV324" s="184" t="s">
        <v>77</v>
      </c>
      <c r="AW324" s="184" t="s">
        <v>31</v>
      </c>
      <c r="AX324" s="184" t="s">
        <v>70</v>
      </c>
      <c r="AY324" s="185" t="s">
        <v>133</v>
      </c>
    </row>
    <row r="325" spans="2:65" s="189" customFormat="1" x14ac:dyDescent="0.2">
      <c r="B325" s="188"/>
      <c r="C325" s="217"/>
      <c r="D325" s="210" t="s">
        <v>146</v>
      </c>
      <c r="E325" s="218" t="s">
        <v>3</v>
      </c>
      <c r="F325" s="219" t="s">
        <v>280</v>
      </c>
      <c r="G325" s="217"/>
      <c r="H325" s="220">
        <v>59.4</v>
      </c>
      <c r="L325" s="188"/>
      <c r="M325" s="191"/>
      <c r="T325" s="192"/>
      <c r="AT325" s="190" t="s">
        <v>146</v>
      </c>
      <c r="AU325" s="190" t="s">
        <v>79</v>
      </c>
      <c r="AV325" s="189" t="s">
        <v>79</v>
      </c>
      <c r="AW325" s="189" t="s">
        <v>31</v>
      </c>
      <c r="AX325" s="189" t="s">
        <v>70</v>
      </c>
      <c r="AY325" s="190" t="s">
        <v>133</v>
      </c>
    </row>
    <row r="326" spans="2:65" s="197" customFormat="1" x14ac:dyDescent="0.2">
      <c r="B326" s="196"/>
      <c r="C326" s="229"/>
      <c r="D326" s="210" t="s">
        <v>146</v>
      </c>
      <c r="E326" s="230" t="s">
        <v>3</v>
      </c>
      <c r="F326" s="231" t="s">
        <v>281</v>
      </c>
      <c r="G326" s="229"/>
      <c r="H326" s="232">
        <v>176.22</v>
      </c>
      <c r="L326" s="196"/>
      <c r="M326" s="199"/>
      <c r="T326" s="200"/>
      <c r="AT326" s="198" t="s">
        <v>146</v>
      </c>
      <c r="AU326" s="198" t="s">
        <v>79</v>
      </c>
      <c r="AV326" s="197" t="s">
        <v>140</v>
      </c>
      <c r="AW326" s="197" t="s">
        <v>31</v>
      </c>
      <c r="AX326" s="197" t="s">
        <v>77</v>
      </c>
      <c r="AY326" s="198" t="s">
        <v>133</v>
      </c>
    </row>
    <row r="327" spans="2:65" s="164" customFormat="1" ht="22.7" customHeight="1" x14ac:dyDescent="0.2">
      <c r="B327" s="163"/>
      <c r="C327" s="226"/>
      <c r="D327" s="227" t="s">
        <v>69</v>
      </c>
      <c r="E327" s="228" t="s">
        <v>405</v>
      </c>
      <c r="F327" s="228" t="s">
        <v>406</v>
      </c>
      <c r="G327" s="226"/>
      <c r="H327" s="226"/>
      <c r="J327" s="174">
        <f>BK327</f>
        <v>0</v>
      </c>
      <c r="L327" s="163"/>
      <c r="M327" s="168"/>
      <c r="P327" s="169">
        <f>SUM(P328:P340)</f>
        <v>119.327681</v>
      </c>
      <c r="R327" s="169">
        <f>SUM(R328:R340)</f>
        <v>0</v>
      </c>
      <c r="T327" s="170">
        <f>SUM(T328:T340)</f>
        <v>0</v>
      </c>
      <c r="AR327" s="165" t="s">
        <v>77</v>
      </c>
      <c r="AT327" s="171" t="s">
        <v>69</v>
      </c>
      <c r="AU327" s="171" t="s">
        <v>77</v>
      </c>
      <c r="AY327" s="165" t="s">
        <v>133</v>
      </c>
      <c r="BK327" s="172">
        <f>SUM(BK328:BK340)</f>
        <v>0</v>
      </c>
    </row>
    <row r="328" spans="2:65" s="108" customFormat="1" ht="24.2" customHeight="1" x14ac:dyDescent="0.2">
      <c r="B328" s="2"/>
      <c r="C328" s="204" t="s">
        <v>407</v>
      </c>
      <c r="D328" s="204" t="s">
        <v>135</v>
      </c>
      <c r="E328" s="205" t="s">
        <v>408</v>
      </c>
      <c r="F328" s="206" t="s">
        <v>409</v>
      </c>
      <c r="G328" s="207" t="s">
        <v>198</v>
      </c>
      <c r="H328" s="208">
        <v>45.389000000000003</v>
      </c>
      <c r="I328" s="86"/>
      <c r="J328" s="4">
        <f>ROUND(I328*H328,2)</f>
        <v>0</v>
      </c>
      <c r="K328" s="3" t="s">
        <v>139</v>
      </c>
      <c r="L328" s="2"/>
      <c r="M328" s="175" t="s">
        <v>3</v>
      </c>
      <c r="N328" s="176" t="s">
        <v>41</v>
      </c>
      <c r="O328" s="177">
        <v>2.42</v>
      </c>
      <c r="P328" s="177">
        <f>O328*H328</f>
        <v>109.84138</v>
      </c>
      <c r="Q328" s="177">
        <v>0</v>
      </c>
      <c r="R328" s="177">
        <f>Q328*H328</f>
        <v>0</v>
      </c>
      <c r="S328" s="177">
        <v>0</v>
      </c>
      <c r="T328" s="178">
        <f>S328*H328</f>
        <v>0</v>
      </c>
      <c r="AR328" s="179" t="s">
        <v>140</v>
      </c>
      <c r="AT328" s="179" t="s">
        <v>135</v>
      </c>
      <c r="AU328" s="179" t="s">
        <v>79</v>
      </c>
      <c r="AY328" s="99" t="s">
        <v>133</v>
      </c>
      <c r="BE328" s="180">
        <f>IF(N328="základní",J328,0)</f>
        <v>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99" t="s">
        <v>77</v>
      </c>
      <c r="BK328" s="180">
        <f>ROUND(I328*H328,2)</f>
        <v>0</v>
      </c>
      <c r="BL328" s="99" t="s">
        <v>140</v>
      </c>
      <c r="BM328" s="179" t="s">
        <v>410</v>
      </c>
    </row>
    <row r="329" spans="2:65" s="108" customFormat="1" ht="19.5" x14ac:dyDescent="0.2">
      <c r="B329" s="2"/>
      <c r="C329" s="209"/>
      <c r="D329" s="210" t="s">
        <v>142</v>
      </c>
      <c r="E329" s="209"/>
      <c r="F329" s="211" t="s">
        <v>411</v>
      </c>
      <c r="G329" s="209"/>
      <c r="H329" s="209"/>
      <c r="L329" s="2"/>
      <c r="M329" s="181"/>
      <c r="T329" s="182"/>
      <c r="AT329" s="99" t="s">
        <v>142</v>
      </c>
      <c r="AU329" s="99" t="s">
        <v>79</v>
      </c>
    </row>
    <row r="330" spans="2:65" s="108" customFormat="1" x14ac:dyDescent="0.2">
      <c r="B330" s="2"/>
      <c r="C330" s="209"/>
      <c r="D330" s="212" t="s">
        <v>144</v>
      </c>
      <c r="E330" s="209"/>
      <c r="F330" s="213" t="s">
        <v>412</v>
      </c>
      <c r="G330" s="209"/>
      <c r="H330" s="209"/>
      <c r="L330" s="2"/>
      <c r="M330" s="181"/>
      <c r="T330" s="182"/>
      <c r="AT330" s="99" t="s">
        <v>144</v>
      </c>
      <c r="AU330" s="99" t="s">
        <v>79</v>
      </c>
    </row>
    <row r="331" spans="2:65" s="108" customFormat="1" ht="24.2" customHeight="1" x14ac:dyDescent="0.2">
      <c r="B331" s="2"/>
      <c r="C331" s="204" t="s">
        <v>413</v>
      </c>
      <c r="D331" s="204" t="s">
        <v>135</v>
      </c>
      <c r="E331" s="205" t="s">
        <v>414</v>
      </c>
      <c r="F331" s="206" t="s">
        <v>415</v>
      </c>
      <c r="G331" s="207" t="s">
        <v>198</v>
      </c>
      <c r="H331" s="208">
        <v>45.389000000000003</v>
      </c>
      <c r="I331" s="86"/>
      <c r="J331" s="4">
        <f>ROUND(I331*H331,2)</f>
        <v>0</v>
      </c>
      <c r="K331" s="3" t="s">
        <v>139</v>
      </c>
      <c r="L331" s="2"/>
      <c r="M331" s="175" t="s">
        <v>3</v>
      </c>
      <c r="N331" s="176" t="s">
        <v>41</v>
      </c>
      <c r="O331" s="177">
        <v>0.125</v>
      </c>
      <c r="P331" s="177">
        <f>O331*H331</f>
        <v>5.6736250000000004</v>
      </c>
      <c r="Q331" s="177">
        <v>0</v>
      </c>
      <c r="R331" s="177">
        <f>Q331*H331</f>
        <v>0</v>
      </c>
      <c r="S331" s="177">
        <v>0</v>
      </c>
      <c r="T331" s="178">
        <f>S331*H331</f>
        <v>0</v>
      </c>
      <c r="AR331" s="179" t="s">
        <v>140</v>
      </c>
      <c r="AT331" s="179" t="s">
        <v>135</v>
      </c>
      <c r="AU331" s="179" t="s">
        <v>79</v>
      </c>
      <c r="AY331" s="99" t="s">
        <v>133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99" t="s">
        <v>77</v>
      </c>
      <c r="BK331" s="180">
        <f>ROUND(I331*H331,2)</f>
        <v>0</v>
      </c>
      <c r="BL331" s="99" t="s">
        <v>140</v>
      </c>
      <c r="BM331" s="179" t="s">
        <v>416</v>
      </c>
    </row>
    <row r="332" spans="2:65" s="108" customFormat="1" ht="19.5" x14ac:dyDescent="0.2">
      <c r="B332" s="2"/>
      <c r="C332" s="209"/>
      <c r="D332" s="210" t="s">
        <v>142</v>
      </c>
      <c r="E332" s="209"/>
      <c r="F332" s="211" t="s">
        <v>417</v>
      </c>
      <c r="G332" s="209"/>
      <c r="H332" s="209"/>
      <c r="L332" s="2"/>
      <c r="M332" s="181"/>
      <c r="T332" s="182"/>
      <c r="AT332" s="99" t="s">
        <v>142</v>
      </c>
      <c r="AU332" s="99" t="s">
        <v>79</v>
      </c>
    </row>
    <row r="333" spans="2:65" s="108" customFormat="1" x14ac:dyDescent="0.2">
      <c r="B333" s="2"/>
      <c r="C333" s="209"/>
      <c r="D333" s="212" t="s">
        <v>144</v>
      </c>
      <c r="E333" s="209"/>
      <c r="F333" s="213" t="s">
        <v>418</v>
      </c>
      <c r="G333" s="209"/>
      <c r="H333" s="209"/>
      <c r="L333" s="2"/>
      <c r="M333" s="181"/>
      <c r="T333" s="182"/>
      <c r="AT333" s="99" t="s">
        <v>144</v>
      </c>
      <c r="AU333" s="99" t="s">
        <v>79</v>
      </c>
    </row>
    <row r="334" spans="2:65" s="108" customFormat="1" ht="24.2" customHeight="1" x14ac:dyDescent="0.2">
      <c r="B334" s="2"/>
      <c r="C334" s="204" t="s">
        <v>419</v>
      </c>
      <c r="D334" s="204" t="s">
        <v>135</v>
      </c>
      <c r="E334" s="205" t="s">
        <v>420</v>
      </c>
      <c r="F334" s="206" t="s">
        <v>421</v>
      </c>
      <c r="G334" s="207" t="s">
        <v>198</v>
      </c>
      <c r="H334" s="208">
        <v>635.44600000000003</v>
      </c>
      <c r="I334" s="86"/>
      <c r="J334" s="4">
        <f>ROUND(I334*H334,2)</f>
        <v>0</v>
      </c>
      <c r="K334" s="3" t="s">
        <v>139</v>
      </c>
      <c r="L334" s="2"/>
      <c r="M334" s="175" t="s">
        <v>3</v>
      </c>
      <c r="N334" s="176" t="s">
        <v>41</v>
      </c>
      <c r="O334" s="177">
        <v>6.0000000000000001E-3</v>
      </c>
      <c r="P334" s="177">
        <f>O334*H334</f>
        <v>3.8126760000000002</v>
      </c>
      <c r="Q334" s="177">
        <v>0</v>
      </c>
      <c r="R334" s="177">
        <f>Q334*H334</f>
        <v>0</v>
      </c>
      <c r="S334" s="177">
        <v>0</v>
      </c>
      <c r="T334" s="178">
        <f>S334*H334</f>
        <v>0</v>
      </c>
      <c r="AR334" s="179" t="s">
        <v>140</v>
      </c>
      <c r="AT334" s="179" t="s">
        <v>135</v>
      </c>
      <c r="AU334" s="179" t="s">
        <v>79</v>
      </c>
      <c r="AY334" s="99" t="s">
        <v>133</v>
      </c>
      <c r="BE334" s="180">
        <f>IF(N334="základní",J334,0)</f>
        <v>0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99" t="s">
        <v>77</v>
      </c>
      <c r="BK334" s="180">
        <f>ROUND(I334*H334,2)</f>
        <v>0</v>
      </c>
      <c r="BL334" s="99" t="s">
        <v>140</v>
      </c>
      <c r="BM334" s="179" t="s">
        <v>422</v>
      </c>
    </row>
    <row r="335" spans="2:65" s="108" customFormat="1" ht="29.25" x14ac:dyDescent="0.2">
      <c r="B335" s="2"/>
      <c r="C335" s="209"/>
      <c r="D335" s="210" t="s">
        <v>142</v>
      </c>
      <c r="E335" s="209"/>
      <c r="F335" s="211" t="s">
        <v>423</v>
      </c>
      <c r="G335" s="209"/>
      <c r="H335" s="209"/>
      <c r="L335" s="2"/>
      <c r="M335" s="181"/>
      <c r="T335" s="182"/>
      <c r="AT335" s="99" t="s">
        <v>142</v>
      </c>
      <c r="AU335" s="99" t="s">
        <v>79</v>
      </c>
    </row>
    <row r="336" spans="2:65" s="108" customFormat="1" x14ac:dyDescent="0.2">
      <c r="B336" s="2"/>
      <c r="C336" s="209"/>
      <c r="D336" s="212" t="s">
        <v>144</v>
      </c>
      <c r="E336" s="209"/>
      <c r="F336" s="213" t="s">
        <v>424</v>
      </c>
      <c r="G336" s="209"/>
      <c r="H336" s="209"/>
      <c r="L336" s="2"/>
      <c r="M336" s="181"/>
      <c r="T336" s="182"/>
      <c r="AT336" s="99" t="s">
        <v>144</v>
      </c>
      <c r="AU336" s="99" t="s">
        <v>79</v>
      </c>
    </row>
    <row r="337" spans="2:65" s="189" customFormat="1" x14ac:dyDescent="0.2">
      <c r="B337" s="188"/>
      <c r="C337" s="217"/>
      <c r="D337" s="210" t="s">
        <v>146</v>
      </c>
      <c r="E337" s="217"/>
      <c r="F337" s="219" t="s">
        <v>425</v>
      </c>
      <c r="G337" s="217"/>
      <c r="H337" s="220">
        <v>635.44600000000003</v>
      </c>
      <c r="L337" s="188"/>
      <c r="M337" s="191"/>
      <c r="T337" s="192"/>
      <c r="AT337" s="190" t="s">
        <v>146</v>
      </c>
      <c r="AU337" s="190" t="s">
        <v>79</v>
      </c>
      <c r="AV337" s="189" t="s">
        <v>79</v>
      </c>
      <c r="AW337" s="189" t="s">
        <v>4</v>
      </c>
      <c r="AX337" s="189" t="s">
        <v>77</v>
      </c>
      <c r="AY337" s="190" t="s">
        <v>133</v>
      </c>
    </row>
    <row r="338" spans="2:65" s="108" customFormat="1" ht="44.25" customHeight="1" x14ac:dyDescent="0.2">
      <c r="B338" s="2"/>
      <c r="C338" s="204" t="s">
        <v>426</v>
      </c>
      <c r="D338" s="204" t="s">
        <v>135</v>
      </c>
      <c r="E338" s="205" t="s">
        <v>427</v>
      </c>
      <c r="F338" s="206" t="s">
        <v>428</v>
      </c>
      <c r="G338" s="207" t="s">
        <v>198</v>
      </c>
      <c r="H338" s="208">
        <v>45.389000000000003</v>
      </c>
      <c r="I338" s="86"/>
      <c r="J338" s="4">
        <f>ROUND(I338*H338,2)</f>
        <v>0</v>
      </c>
      <c r="K338" s="3" t="s">
        <v>139</v>
      </c>
      <c r="L338" s="2"/>
      <c r="M338" s="175" t="s">
        <v>3</v>
      </c>
      <c r="N338" s="176" t="s">
        <v>41</v>
      </c>
      <c r="O338" s="177">
        <v>0</v>
      </c>
      <c r="P338" s="177">
        <f>O338*H338</f>
        <v>0</v>
      </c>
      <c r="Q338" s="177">
        <v>0</v>
      </c>
      <c r="R338" s="177">
        <f>Q338*H338</f>
        <v>0</v>
      </c>
      <c r="S338" s="177">
        <v>0</v>
      </c>
      <c r="T338" s="178">
        <f>S338*H338</f>
        <v>0</v>
      </c>
      <c r="AR338" s="179" t="s">
        <v>140</v>
      </c>
      <c r="AT338" s="179" t="s">
        <v>135</v>
      </c>
      <c r="AU338" s="179" t="s">
        <v>79</v>
      </c>
      <c r="AY338" s="99" t="s">
        <v>133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99" t="s">
        <v>77</v>
      </c>
      <c r="BK338" s="180">
        <f>ROUND(I338*H338,2)</f>
        <v>0</v>
      </c>
      <c r="BL338" s="99" t="s">
        <v>140</v>
      </c>
      <c r="BM338" s="179" t="s">
        <v>429</v>
      </c>
    </row>
    <row r="339" spans="2:65" s="108" customFormat="1" ht="39" x14ac:dyDescent="0.2">
      <c r="B339" s="2"/>
      <c r="C339" s="209"/>
      <c r="D339" s="210" t="s">
        <v>142</v>
      </c>
      <c r="E339" s="209"/>
      <c r="F339" s="211" t="s">
        <v>430</v>
      </c>
      <c r="G339" s="209"/>
      <c r="H339" s="209"/>
      <c r="L339" s="2"/>
      <c r="M339" s="181"/>
      <c r="T339" s="182"/>
      <c r="AT339" s="99" t="s">
        <v>142</v>
      </c>
      <c r="AU339" s="99" t="s">
        <v>79</v>
      </c>
    </row>
    <row r="340" spans="2:65" s="108" customFormat="1" x14ac:dyDescent="0.2">
      <c r="B340" s="2"/>
      <c r="C340" s="209"/>
      <c r="D340" s="212" t="s">
        <v>144</v>
      </c>
      <c r="E340" s="209"/>
      <c r="F340" s="213" t="s">
        <v>431</v>
      </c>
      <c r="G340" s="209"/>
      <c r="H340" s="209"/>
      <c r="L340" s="2"/>
      <c r="M340" s="181"/>
      <c r="T340" s="182"/>
      <c r="AT340" s="99" t="s">
        <v>144</v>
      </c>
      <c r="AU340" s="99" t="s">
        <v>79</v>
      </c>
    </row>
    <row r="341" spans="2:65" s="164" customFormat="1" ht="22.7" customHeight="1" x14ac:dyDescent="0.2">
      <c r="B341" s="163"/>
      <c r="C341" s="226"/>
      <c r="D341" s="227" t="s">
        <v>69</v>
      </c>
      <c r="E341" s="228" t="s">
        <v>432</v>
      </c>
      <c r="F341" s="228" t="s">
        <v>433</v>
      </c>
      <c r="G341" s="226"/>
      <c r="H341" s="226"/>
      <c r="J341" s="174">
        <f>BK341</f>
        <v>0</v>
      </c>
      <c r="L341" s="163"/>
      <c r="M341" s="168"/>
      <c r="P341" s="169">
        <f>SUM(P342:P344)</f>
        <v>180.31732000000002</v>
      </c>
      <c r="R341" s="169">
        <f>SUM(R342:R344)</f>
        <v>0</v>
      </c>
      <c r="T341" s="170">
        <f>SUM(T342:T344)</f>
        <v>0</v>
      </c>
      <c r="AR341" s="165" t="s">
        <v>77</v>
      </c>
      <c r="AT341" s="171" t="s">
        <v>69</v>
      </c>
      <c r="AU341" s="171" t="s">
        <v>77</v>
      </c>
      <c r="AY341" s="165" t="s">
        <v>133</v>
      </c>
      <c r="BK341" s="172">
        <f>SUM(BK342:BK344)</f>
        <v>0</v>
      </c>
    </row>
    <row r="342" spans="2:65" s="108" customFormat="1" ht="16.5" customHeight="1" x14ac:dyDescent="0.2">
      <c r="B342" s="2"/>
      <c r="C342" s="204" t="s">
        <v>434</v>
      </c>
      <c r="D342" s="204" t="s">
        <v>135</v>
      </c>
      <c r="E342" s="205" t="s">
        <v>435</v>
      </c>
      <c r="F342" s="206" t="s">
        <v>436</v>
      </c>
      <c r="G342" s="207" t="s">
        <v>198</v>
      </c>
      <c r="H342" s="208">
        <v>44.633000000000003</v>
      </c>
      <c r="I342" s="86"/>
      <c r="J342" s="4">
        <f>ROUND(I342*H342,2)</f>
        <v>0</v>
      </c>
      <c r="K342" s="3" t="s">
        <v>139</v>
      </c>
      <c r="L342" s="2"/>
      <c r="M342" s="175" t="s">
        <v>3</v>
      </c>
      <c r="N342" s="176" t="s">
        <v>41</v>
      </c>
      <c r="O342" s="177">
        <v>4.04</v>
      </c>
      <c r="P342" s="177">
        <f>O342*H342</f>
        <v>180.31732000000002</v>
      </c>
      <c r="Q342" s="177">
        <v>0</v>
      </c>
      <c r="R342" s="177">
        <f>Q342*H342</f>
        <v>0</v>
      </c>
      <c r="S342" s="177">
        <v>0</v>
      </c>
      <c r="T342" s="178">
        <f>S342*H342</f>
        <v>0</v>
      </c>
      <c r="AR342" s="179" t="s">
        <v>140</v>
      </c>
      <c r="AT342" s="179" t="s">
        <v>135</v>
      </c>
      <c r="AU342" s="179" t="s">
        <v>79</v>
      </c>
      <c r="AY342" s="99" t="s">
        <v>133</v>
      </c>
      <c r="BE342" s="180">
        <f>IF(N342="základní",J342,0)</f>
        <v>0</v>
      </c>
      <c r="BF342" s="180">
        <f>IF(N342="snížená",J342,0)</f>
        <v>0</v>
      </c>
      <c r="BG342" s="180">
        <f>IF(N342="zákl. přenesená",J342,0)</f>
        <v>0</v>
      </c>
      <c r="BH342" s="180">
        <f>IF(N342="sníž. přenesená",J342,0)</f>
        <v>0</v>
      </c>
      <c r="BI342" s="180">
        <f>IF(N342="nulová",J342,0)</f>
        <v>0</v>
      </c>
      <c r="BJ342" s="99" t="s">
        <v>77</v>
      </c>
      <c r="BK342" s="180">
        <f>ROUND(I342*H342,2)</f>
        <v>0</v>
      </c>
      <c r="BL342" s="99" t="s">
        <v>140</v>
      </c>
      <c r="BM342" s="179" t="s">
        <v>437</v>
      </c>
    </row>
    <row r="343" spans="2:65" s="108" customFormat="1" ht="29.25" x14ac:dyDescent="0.2">
      <c r="B343" s="2"/>
      <c r="C343" s="209"/>
      <c r="D343" s="210" t="s">
        <v>142</v>
      </c>
      <c r="E343" s="209"/>
      <c r="F343" s="211" t="s">
        <v>438</v>
      </c>
      <c r="G343" s="209"/>
      <c r="H343" s="209"/>
      <c r="L343" s="2"/>
      <c r="M343" s="181"/>
      <c r="T343" s="182"/>
      <c r="AT343" s="99" t="s">
        <v>142</v>
      </c>
      <c r="AU343" s="99" t="s">
        <v>79</v>
      </c>
    </row>
    <row r="344" spans="2:65" s="108" customFormat="1" x14ac:dyDescent="0.2">
      <c r="B344" s="2"/>
      <c r="C344" s="209"/>
      <c r="D344" s="212" t="s">
        <v>144</v>
      </c>
      <c r="E344" s="209"/>
      <c r="F344" s="213" t="s">
        <v>439</v>
      </c>
      <c r="G344" s="209"/>
      <c r="H344" s="209"/>
      <c r="L344" s="2"/>
      <c r="M344" s="181"/>
      <c r="T344" s="182"/>
      <c r="AT344" s="99" t="s">
        <v>144</v>
      </c>
      <c r="AU344" s="99" t="s">
        <v>79</v>
      </c>
    </row>
    <row r="345" spans="2:65" s="164" customFormat="1" ht="26.1" customHeight="1" x14ac:dyDescent="0.2">
      <c r="B345" s="163"/>
      <c r="C345" s="226"/>
      <c r="D345" s="227" t="s">
        <v>69</v>
      </c>
      <c r="E345" s="233" t="s">
        <v>440</v>
      </c>
      <c r="F345" s="233" t="s">
        <v>441</v>
      </c>
      <c r="G345" s="226"/>
      <c r="H345" s="226"/>
      <c r="J345" s="167">
        <f>BK345</f>
        <v>0</v>
      </c>
      <c r="L345" s="163"/>
      <c r="M345" s="168"/>
      <c r="P345" s="169">
        <f>P346+P420+P432+P454+P473+P496+P510+P550+P576+P610</f>
        <v>424.10517700000003</v>
      </c>
      <c r="R345" s="169">
        <f>R346+R420+R432+R454+R473+R496+R510+R550+R576+R610</f>
        <v>5.9333533599999999</v>
      </c>
      <c r="T345" s="170">
        <f>T346+T420+T432+T454+T473+T496+T510+T550+T576+T610</f>
        <v>12.972176600000001</v>
      </c>
      <c r="AR345" s="165" t="s">
        <v>79</v>
      </c>
      <c r="AT345" s="171" t="s">
        <v>69</v>
      </c>
      <c r="AU345" s="171" t="s">
        <v>70</v>
      </c>
      <c r="AY345" s="165" t="s">
        <v>133</v>
      </c>
      <c r="BK345" s="172">
        <f>BK346+BK420+BK432+BK454+BK473+BK496+BK510+BK550+BK576+BK610</f>
        <v>0</v>
      </c>
    </row>
    <row r="346" spans="2:65" s="164" customFormat="1" ht="22.7" customHeight="1" x14ac:dyDescent="0.2">
      <c r="B346" s="163"/>
      <c r="C346" s="226"/>
      <c r="D346" s="227" t="s">
        <v>69</v>
      </c>
      <c r="E346" s="228" t="s">
        <v>442</v>
      </c>
      <c r="F346" s="228" t="s">
        <v>443</v>
      </c>
      <c r="G346" s="226"/>
      <c r="H346" s="226"/>
      <c r="J346" s="174">
        <f>BK346</f>
        <v>0</v>
      </c>
      <c r="L346" s="163"/>
      <c r="M346" s="168"/>
      <c r="P346" s="169">
        <f>SUM(P347:P419)</f>
        <v>54.752274000000007</v>
      </c>
      <c r="R346" s="169">
        <f>SUM(R347:R419)</f>
        <v>0.92151999999999989</v>
      </c>
      <c r="T346" s="170">
        <f>SUM(T347:T419)</f>
        <v>0.3</v>
      </c>
      <c r="AR346" s="165" t="s">
        <v>79</v>
      </c>
      <c r="AT346" s="171" t="s">
        <v>69</v>
      </c>
      <c r="AU346" s="171" t="s">
        <v>77</v>
      </c>
      <c r="AY346" s="165" t="s">
        <v>133</v>
      </c>
      <c r="BK346" s="172">
        <f>SUM(BK347:BK419)</f>
        <v>0</v>
      </c>
    </row>
    <row r="347" spans="2:65" s="108" customFormat="1" ht="24.2" customHeight="1" x14ac:dyDescent="0.2">
      <c r="B347" s="2"/>
      <c r="C347" s="204" t="s">
        <v>444</v>
      </c>
      <c r="D347" s="204" t="s">
        <v>135</v>
      </c>
      <c r="E347" s="205" t="s">
        <v>445</v>
      </c>
      <c r="F347" s="206" t="s">
        <v>446</v>
      </c>
      <c r="G347" s="207" t="s">
        <v>159</v>
      </c>
      <c r="H347" s="208">
        <v>75</v>
      </c>
      <c r="I347" s="86"/>
      <c r="J347" s="4">
        <f>ROUND(I347*H347,2)</f>
        <v>0</v>
      </c>
      <c r="K347" s="3" t="s">
        <v>139</v>
      </c>
      <c r="L347" s="2"/>
      <c r="M347" s="175" t="s">
        <v>3</v>
      </c>
      <c r="N347" s="176" t="s">
        <v>41</v>
      </c>
      <c r="O347" s="177">
        <v>2.4E-2</v>
      </c>
      <c r="P347" s="177">
        <f>O347*H347</f>
        <v>1.8</v>
      </c>
      <c r="Q347" s="177">
        <v>0</v>
      </c>
      <c r="R347" s="177">
        <f>Q347*H347</f>
        <v>0</v>
      </c>
      <c r="S347" s="177">
        <v>0</v>
      </c>
      <c r="T347" s="178">
        <f>S347*H347</f>
        <v>0</v>
      </c>
      <c r="AR347" s="179" t="s">
        <v>244</v>
      </c>
      <c r="AT347" s="179" t="s">
        <v>135</v>
      </c>
      <c r="AU347" s="179" t="s">
        <v>79</v>
      </c>
      <c r="AY347" s="99" t="s">
        <v>133</v>
      </c>
      <c r="BE347" s="180">
        <f>IF(N347="základní",J347,0)</f>
        <v>0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99" t="s">
        <v>77</v>
      </c>
      <c r="BK347" s="180">
        <f>ROUND(I347*H347,2)</f>
        <v>0</v>
      </c>
      <c r="BL347" s="99" t="s">
        <v>244</v>
      </c>
      <c r="BM347" s="179" t="s">
        <v>447</v>
      </c>
    </row>
    <row r="348" spans="2:65" s="108" customFormat="1" ht="19.5" x14ac:dyDescent="0.2">
      <c r="B348" s="2"/>
      <c r="C348" s="209"/>
      <c r="D348" s="210" t="s">
        <v>142</v>
      </c>
      <c r="E348" s="209"/>
      <c r="F348" s="211" t="s">
        <v>448</v>
      </c>
      <c r="G348" s="209"/>
      <c r="H348" s="209"/>
      <c r="L348" s="2"/>
      <c r="M348" s="181"/>
      <c r="T348" s="182"/>
      <c r="AT348" s="99" t="s">
        <v>142</v>
      </c>
      <c r="AU348" s="99" t="s">
        <v>79</v>
      </c>
    </row>
    <row r="349" spans="2:65" s="108" customFormat="1" x14ac:dyDescent="0.2">
      <c r="B349" s="2"/>
      <c r="C349" s="209"/>
      <c r="D349" s="212" t="s">
        <v>144</v>
      </c>
      <c r="E349" s="209"/>
      <c r="F349" s="213" t="s">
        <v>449</v>
      </c>
      <c r="G349" s="209"/>
      <c r="H349" s="209"/>
      <c r="L349" s="2"/>
      <c r="M349" s="181"/>
      <c r="T349" s="182"/>
      <c r="AT349" s="99" t="s">
        <v>144</v>
      </c>
      <c r="AU349" s="99" t="s">
        <v>79</v>
      </c>
    </row>
    <row r="350" spans="2:65" s="184" customFormat="1" x14ac:dyDescent="0.2">
      <c r="B350" s="183"/>
      <c r="C350" s="214"/>
      <c r="D350" s="210" t="s">
        <v>146</v>
      </c>
      <c r="E350" s="215" t="s">
        <v>3</v>
      </c>
      <c r="F350" s="216" t="s">
        <v>324</v>
      </c>
      <c r="G350" s="214"/>
      <c r="H350" s="215" t="s">
        <v>3</v>
      </c>
      <c r="L350" s="183"/>
      <c r="M350" s="186"/>
      <c r="T350" s="187"/>
      <c r="AT350" s="185" t="s">
        <v>146</v>
      </c>
      <c r="AU350" s="185" t="s">
        <v>79</v>
      </c>
      <c r="AV350" s="184" t="s">
        <v>77</v>
      </c>
      <c r="AW350" s="184" t="s">
        <v>31</v>
      </c>
      <c r="AX350" s="184" t="s">
        <v>70</v>
      </c>
      <c r="AY350" s="185" t="s">
        <v>133</v>
      </c>
    </row>
    <row r="351" spans="2:65" s="189" customFormat="1" x14ac:dyDescent="0.2">
      <c r="B351" s="188"/>
      <c r="C351" s="217"/>
      <c r="D351" s="210" t="s">
        <v>146</v>
      </c>
      <c r="E351" s="218" t="s">
        <v>3</v>
      </c>
      <c r="F351" s="219" t="s">
        <v>325</v>
      </c>
      <c r="G351" s="217"/>
      <c r="H351" s="220">
        <v>62</v>
      </c>
      <c r="L351" s="188"/>
      <c r="M351" s="191"/>
      <c r="T351" s="192"/>
      <c r="AT351" s="190" t="s">
        <v>146</v>
      </c>
      <c r="AU351" s="190" t="s">
        <v>79</v>
      </c>
      <c r="AV351" s="189" t="s">
        <v>79</v>
      </c>
      <c r="AW351" s="189" t="s">
        <v>31</v>
      </c>
      <c r="AX351" s="189" t="s">
        <v>70</v>
      </c>
      <c r="AY351" s="190" t="s">
        <v>133</v>
      </c>
    </row>
    <row r="352" spans="2:65" s="184" customFormat="1" x14ac:dyDescent="0.2">
      <c r="B352" s="183"/>
      <c r="C352" s="214"/>
      <c r="D352" s="210" t="s">
        <v>146</v>
      </c>
      <c r="E352" s="215" t="s">
        <v>3</v>
      </c>
      <c r="F352" s="216" t="s">
        <v>326</v>
      </c>
      <c r="G352" s="214"/>
      <c r="H352" s="215" t="s">
        <v>3</v>
      </c>
      <c r="L352" s="183"/>
      <c r="M352" s="186"/>
      <c r="T352" s="187"/>
      <c r="AT352" s="185" t="s">
        <v>146</v>
      </c>
      <c r="AU352" s="185" t="s">
        <v>79</v>
      </c>
      <c r="AV352" s="184" t="s">
        <v>77</v>
      </c>
      <c r="AW352" s="184" t="s">
        <v>31</v>
      </c>
      <c r="AX352" s="184" t="s">
        <v>70</v>
      </c>
      <c r="AY352" s="185" t="s">
        <v>133</v>
      </c>
    </row>
    <row r="353" spans="2:65" s="189" customFormat="1" x14ac:dyDescent="0.2">
      <c r="B353" s="188"/>
      <c r="C353" s="217"/>
      <c r="D353" s="210" t="s">
        <v>146</v>
      </c>
      <c r="E353" s="218" t="s">
        <v>3</v>
      </c>
      <c r="F353" s="219" t="s">
        <v>223</v>
      </c>
      <c r="G353" s="217"/>
      <c r="H353" s="220">
        <v>13</v>
      </c>
      <c r="L353" s="188"/>
      <c r="M353" s="191"/>
      <c r="T353" s="192"/>
      <c r="AT353" s="190" t="s">
        <v>146</v>
      </c>
      <c r="AU353" s="190" t="s">
        <v>79</v>
      </c>
      <c r="AV353" s="189" t="s">
        <v>79</v>
      </c>
      <c r="AW353" s="189" t="s">
        <v>31</v>
      </c>
      <c r="AX353" s="189" t="s">
        <v>70</v>
      </c>
      <c r="AY353" s="190" t="s">
        <v>133</v>
      </c>
    </row>
    <row r="354" spans="2:65" s="197" customFormat="1" x14ac:dyDescent="0.2">
      <c r="B354" s="196"/>
      <c r="C354" s="229"/>
      <c r="D354" s="210" t="s">
        <v>146</v>
      </c>
      <c r="E354" s="230" t="s">
        <v>3</v>
      </c>
      <c r="F354" s="231" t="s">
        <v>281</v>
      </c>
      <c r="G354" s="229"/>
      <c r="H354" s="232">
        <v>75</v>
      </c>
      <c r="L354" s="196"/>
      <c r="M354" s="199"/>
      <c r="T354" s="200"/>
      <c r="AT354" s="198" t="s">
        <v>146</v>
      </c>
      <c r="AU354" s="198" t="s">
        <v>79</v>
      </c>
      <c r="AV354" s="197" t="s">
        <v>140</v>
      </c>
      <c r="AW354" s="197" t="s">
        <v>31</v>
      </c>
      <c r="AX354" s="197" t="s">
        <v>77</v>
      </c>
      <c r="AY354" s="198" t="s">
        <v>133</v>
      </c>
    </row>
    <row r="355" spans="2:65" s="108" customFormat="1" ht="16.5" customHeight="1" x14ac:dyDescent="0.2">
      <c r="B355" s="2"/>
      <c r="C355" s="221" t="s">
        <v>450</v>
      </c>
      <c r="D355" s="221" t="s">
        <v>224</v>
      </c>
      <c r="E355" s="222" t="s">
        <v>451</v>
      </c>
      <c r="F355" s="223" t="s">
        <v>452</v>
      </c>
      <c r="G355" s="224" t="s">
        <v>198</v>
      </c>
      <c r="H355" s="225">
        <v>2.5000000000000001E-2</v>
      </c>
      <c r="I355" s="87"/>
      <c r="J355" s="6">
        <f>ROUND(I355*H355,2)</f>
        <v>0</v>
      </c>
      <c r="K355" s="5" t="s">
        <v>139</v>
      </c>
      <c r="L355" s="193"/>
      <c r="M355" s="194" t="s">
        <v>3</v>
      </c>
      <c r="N355" s="195" t="s">
        <v>41</v>
      </c>
      <c r="O355" s="177">
        <v>0</v>
      </c>
      <c r="P355" s="177">
        <f>O355*H355</f>
        <v>0</v>
      </c>
      <c r="Q355" s="177">
        <v>1</v>
      </c>
      <c r="R355" s="177">
        <f>Q355*H355</f>
        <v>2.5000000000000001E-2</v>
      </c>
      <c r="S355" s="177">
        <v>0</v>
      </c>
      <c r="T355" s="178">
        <f>S355*H355</f>
        <v>0</v>
      </c>
      <c r="AR355" s="179" t="s">
        <v>361</v>
      </c>
      <c r="AT355" s="179" t="s">
        <v>224</v>
      </c>
      <c r="AU355" s="179" t="s">
        <v>79</v>
      </c>
      <c r="AY355" s="99" t="s">
        <v>133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99" t="s">
        <v>77</v>
      </c>
      <c r="BK355" s="180">
        <f>ROUND(I355*H355,2)</f>
        <v>0</v>
      </c>
      <c r="BL355" s="99" t="s">
        <v>244</v>
      </c>
      <c r="BM355" s="179" t="s">
        <v>453</v>
      </c>
    </row>
    <row r="356" spans="2:65" s="108" customFormat="1" x14ac:dyDescent="0.2">
      <c r="B356" s="2"/>
      <c r="C356" s="209"/>
      <c r="D356" s="210" t="s">
        <v>142</v>
      </c>
      <c r="E356" s="209"/>
      <c r="F356" s="211" t="s">
        <v>452</v>
      </c>
      <c r="G356" s="209"/>
      <c r="H356" s="209"/>
      <c r="L356" s="2"/>
      <c r="M356" s="181"/>
      <c r="T356" s="182"/>
      <c r="AT356" s="99" t="s">
        <v>142</v>
      </c>
      <c r="AU356" s="99" t="s">
        <v>79</v>
      </c>
    </row>
    <row r="357" spans="2:65" s="189" customFormat="1" x14ac:dyDescent="0.2">
      <c r="B357" s="188"/>
      <c r="C357" s="217"/>
      <c r="D357" s="210" t="s">
        <v>146</v>
      </c>
      <c r="E357" s="217"/>
      <c r="F357" s="219" t="s">
        <v>454</v>
      </c>
      <c r="G357" s="217"/>
      <c r="H357" s="220">
        <v>2.5000000000000001E-2</v>
      </c>
      <c r="L357" s="188"/>
      <c r="M357" s="191"/>
      <c r="T357" s="192"/>
      <c r="AT357" s="190" t="s">
        <v>146</v>
      </c>
      <c r="AU357" s="190" t="s">
        <v>79</v>
      </c>
      <c r="AV357" s="189" t="s">
        <v>79</v>
      </c>
      <c r="AW357" s="189" t="s">
        <v>4</v>
      </c>
      <c r="AX357" s="189" t="s">
        <v>77</v>
      </c>
      <c r="AY357" s="190" t="s">
        <v>133</v>
      </c>
    </row>
    <row r="358" spans="2:65" s="108" customFormat="1" ht="24.2" customHeight="1" x14ac:dyDescent="0.2">
      <c r="B358" s="2"/>
      <c r="C358" s="204" t="s">
        <v>455</v>
      </c>
      <c r="D358" s="204" t="s">
        <v>135</v>
      </c>
      <c r="E358" s="205" t="s">
        <v>456</v>
      </c>
      <c r="F358" s="206" t="s">
        <v>457</v>
      </c>
      <c r="G358" s="207" t="s">
        <v>159</v>
      </c>
      <c r="H358" s="208">
        <v>30</v>
      </c>
      <c r="I358" s="86"/>
      <c r="J358" s="4">
        <f>ROUND(I358*H358,2)</f>
        <v>0</v>
      </c>
      <c r="K358" s="3" t="s">
        <v>139</v>
      </c>
      <c r="L358" s="2"/>
      <c r="M358" s="175" t="s">
        <v>3</v>
      </c>
      <c r="N358" s="176" t="s">
        <v>41</v>
      </c>
      <c r="O358" s="177">
        <v>5.3999999999999999E-2</v>
      </c>
      <c r="P358" s="177">
        <f>O358*H358</f>
        <v>1.6199999999999999</v>
      </c>
      <c r="Q358" s="177">
        <v>0</v>
      </c>
      <c r="R358" s="177">
        <f>Q358*H358</f>
        <v>0</v>
      </c>
      <c r="S358" s="177">
        <v>0</v>
      </c>
      <c r="T358" s="178">
        <f>S358*H358</f>
        <v>0</v>
      </c>
      <c r="AR358" s="179" t="s">
        <v>244</v>
      </c>
      <c r="AT358" s="179" t="s">
        <v>135</v>
      </c>
      <c r="AU358" s="179" t="s">
        <v>79</v>
      </c>
      <c r="AY358" s="99" t="s">
        <v>133</v>
      </c>
      <c r="BE358" s="180">
        <f>IF(N358="základní",J358,0)</f>
        <v>0</v>
      </c>
      <c r="BF358" s="180">
        <f>IF(N358="snížená",J358,0)</f>
        <v>0</v>
      </c>
      <c r="BG358" s="180">
        <f>IF(N358="zákl. přenesená",J358,0)</f>
        <v>0</v>
      </c>
      <c r="BH358" s="180">
        <f>IF(N358="sníž. přenesená",J358,0)</f>
        <v>0</v>
      </c>
      <c r="BI358" s="180">
        <f>IF(N358="nulová",J358,0)</f>
        <v>0</v>
      </c>
      <c r="BJ358" s="99" t="s">
        <v>77</v>
      </c>
      <c r="BK358" s="180">
        <f>ROUND(I358*H358,2)</f>
        <v>0</v>
      </c>
      <c r="BL358" s="99" t="s">
        <v>244</v>
      </c>
      <c r="BM358" s="179" t="s">
        <v>458</v>
      </c>
    </row>
    <row r="359" spans="2:65" s="108" customFormat="1" ht="19.5" x14ac:dyDescent="0.2">
      <c r="B359" s="2"/>
      <c r="C359" s="209"/>
      <c r="D359" s="210" t="s">
        <v>142</v>
      </c>
      <c r="E359" s="209"/>
      <c r="F359" s="211" t="s">
        <v>459</v>
      </c>
      <c r="G359" s="209"/>
      <c r="H359" s="209"/>
      <c r="L359" s="2"/>
      <c r="M359" s="181"/>
      <c r="T359" s="182"/>
      <c r="AT359" s="99" t="s">
        <v>142</v>
      </c>
      <c r="AU359" s="99" t="s">
        <v>79</v>
      </c>
    </row>
    <row r="360" spans="2:65" s="108" customFormat="1" x14ac:dyDescent="0.2">
      <c r="B360" s="2"/>
      <c r="C360" s="209"/>
      <c r="D360" s="212" t="s">
        <v>144</v>
      </c>
      <c r="E360" s="209"/>
      <c r="F360" s="213" t="s">
        <v>460</v>
      </c>
      <c r="G360" s="209"/>
      <c r="H360" s="209"/>
      <c r="L360" s="2"/>
      <c r="M360" s="181"/>
      <c r="T360" s="182"/>
      <c r="AT360" s="99" t="s">
        <v>144</v>
      </c>
      <c r="AU360" s="99" t="s">
        <v>79</v>
      </c>
    </row>
    <row r="361" spans="2:65" s="184" customFormat="1" x14ac:dyDescent="0.2">
      <c r="B361" s="183"/>
      <c r="C361" s="214"/>
      <c r="D361" s="210" t="s">
        <v>146</v>
      </c>
      <c r="E361" s="215" t="s">
        <v>3</v>
      </c>
      <c r="F361" s="216" t="s">
        <v>236</v>
      </c>
      <c r="G361" s="214"/>
      <c r="H361" s="215" t="s">
        <v>3</v>
      </c>
      <c r="L361" s="183"/>
      <c r="M361" s="186"/>
      <c r="T361" s="187"/>
      <c r="AT361" s="185" t="s">
        <v>146</v>
      </c>
      <c r="AU361" s="185" t="s">
        <v>79</v>
      </c>
      <c r="AV361" s="184" t="s">
        <v>77</v>
      </c>
      <c r="AW361" s="184" t="s">
        <v>31</v>
      </c>
      <c r="AX361" s="184" t="s">
        <v>70</v>
      </c>
      <c r="AY361" s="185" t="s">
        <v>133</v>
      </c>
    </row>
    <row r="362" spans="2:65" s="189" customFormat="1" x14ac:dyDescent="0.2">
      <c r="B362" s="188"/>
      <c r="C362" s="217"/>
      <c r="D362" s="210" t="s">
        <v>146</v>
      </c>
      <c r="E362" s="218" t="s">
        <v>3</v>
      </c>
      <c r="F362" s="219" t="s">
        <v>461</v>
      </c>
      <c r="G362" s="217"/>
      <c r="H362" s="220">
        <v>30</v>
      </c>
      <c r="L362" s="188"/>
      <c r="M362" s="191"/>
      <c r="T362" s="192"/>
      <c r="AT362" s="190" t="s">
        <v>146</v>
      </c>
      <c r="AU362" s="190" t="s">
        <v>79</v>
      </c>
      <c r="AV362" s="189" t="s">
        <v>79</v>
      </c>
      <c r="AW362" s="189" t="s">
        <v>31</v>
      </c>
      <c r="AX362" s="189" t="s">
        <v>77</v>
      </c>
      <c r="AY362" s="190" t="s">
        <v>133</v>
      </c>
    </row>
    <row r="363" spans="2:65" s="108" customFormat="1" ht="16.5" customHeight="1" x14ac:dyDescent="0.2">
      <c r="B363" s="2"/>
      <c r="C363" s="221" t="s">
        <v>462</v>
      </c>
      <c r="D363" s="221" t="s">
        <v>224</v>
      </c>
      <c r="E363" s="222" t="s">
        <v>451</v>
      </c>
      <c r="F363" s="223" t="s">
        <v>452</v>
      </c>
      <c r="G363" s="224" t="s">
        <v>198</v>
      </c>
      <c r="H363" s="225">
        <v>0.01</v>
      </c>
      <c r="I363" s="87"/>
      <c r="J363" s="6">
        <f>ROUND(I363*H363,2)</f>
        <v>0</v>
      </c>
      <c r="K363" s="5" t="s">
        <v>139</v>
      </c>
      <c r="L363" s="193"/>
      <c r="M363" s="194" t="s">
        <v>3</v>
      </c>
      <c r="N363" s="195" t="s">
        <v>41</v>
      </c>
      <c r="O363" s="177">
        <v>0</v>
      </c>
      <c r="P363" s="177">
        <f>O363*H363</f>
        <v>0</v>
      </c>
      <c r="Q363" s="177">
        <v>1</v>
      </c>
      <c r="R363" s="177">
        <f>Q363*H363</f>
        <v>0.01</v>
      </c>
      <c r="S363" s="177">
        <v>0</v>
      </c>
      <c r="T363" s="178">
        <f>S363*H363</f>
        <v>0</v>
      </c>
      <c r="AR363" s="179" t="s">
        <v>361</v>
      </c>
      <c r="AT363" s="179" t="s">
        <v>224</v>
      </c>
      <c r="AU363" s="179" t="s">
        <v>79</v>
      </c>
      <c r="AY363" s="99" t="s">
        <v>133</v>
      </c>
      <c r="BE363" s="180">
        <f>IF(N363="základní",J363,0)</f>
        <v>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99" t="s">
        <v>77</v>
      </c>
      <c r="BK363" s="180">
        <f>ROUND(I363*H363,2)</f>
        <v>0</v>
      </c>
      <c r="BL363" s="99" t="s">
        <v>244</v>
      </c>
      <c r="BM363" s="179" t="s">
        <v>463</v>
      </c>
    </row>
    <row r="364" spans="2:65" s="108" customFormat="1" x14ac:dyDescent="0.2">
      <c r="B364" s="2"/>
      <c r="C364" s="209"/>
      <c r="D364" s="210" t="s">
        <v>142</v>
      </c>
      <c r="E364" s="209"/>
      <c r="F364" s="211" t="s">
        <v>452</v>
      </c>
      <c r="G364" s="209"/>
      <c r="H364" s="209"/>
      <c r="L364" s="2"/>
      <c r="M364" s="181"/>
      <c r="T364" s="182"/>
      <c r="AT364" s="99" t="s">
        <v>142</v>
      </c>
      <c r="AU364" s="99" t="s">
        <v>79</v>
      </c>
    </row>
    <row r="365" spans="2:65" s="189" customFormat="1" x14ac:dyDescent="0.2">
      <c r="B365" s="188"/>
      <c r="C365" s="217"/>
      <c r="D365" s="210" t="s">
        <v>146</v>
      </c>
      <c r="E365" s="217"/>
      <c r="F365" s="219" t="s">
        <v>464</v>
      </c>
      <c r="G365" s="217"/>
      <c r="H365" s="220">
        <v>0.01</v>
      </c>
      <c r="L365" s="188"/>
      <c r="M365" s="191"/>
      <c r="T365" s="192"/>
      <c r="AT365" s="190" t="s">
        <v>146</v>
      </c>
      <c r="AU365" s="190" t="s">
        <v>79</v>
      </c>
      <c r="AV365" s="189" t="s">
        <v>79</v>
      </c>
      <c r="AW365" s="189" t="s">
        <v>4</v>
      </c>
      <c r="AX365" s="189" t="s">
        <v>77</v>
      </c>
      <c r="AY365" s="190" t="s">
        <v>133</v>
      </c>
    </row>
    <row r="366" spans="2:65" s="108" customFormat="1" ht="16.5" customHeight="1" x14ac:dyDescent="0.2">
      <c r="B366" s="2"/>
      <c r="C366" s="204" t="s">
        <v>465</v>
      </c>
      <c r="D366" s="204" t="s">
        <v>135</v>
      </c>
      <c r="E366" s="205" t="s">
        <v>466</v>
      </c>
      <c r="F366" s="206" t="s">
        <v>467</v>
      </c>
      <c r="G366" s="207" t="s">
        <v>159</v>
      </c>
      <c r="H366" s="208">
        <v>75</v>
      </c>
      <c r="I366" s="86"/>
      <c r="J366" s="4">
        <f>ROUND(I366*H366,2)</f>
        <v>0</v>
      </c>
      <c r="K366" s="3" t="s">
        <v>139</v>
      </c>
      <c r="L366" s="2"/>
      <c r="M366" s="175" t="s">
        <v>3</v>
      </c>
      <c r="N366" s="176" t="s">
        <v>41</v>
      </c>
      <c r="O366" s="177">
        <v>5.6000000000000001E-2</v>
      </c>
      <c r="P366" s="177">
        <f>O366*H366</f>
        <v>4.2</v>
      </c>
      <c r="Q366" s="177">
        <v>0</v>
      </c>
      <c r="R366" s="177">
        <f>Q366*H366</f>
        <v>0</v>
      </c>
      <c r="S366" s="177">
        <v>4.0000000000000001E-3</v>
      </c>
      <c r="T366" s="178">
        <f>S366*H366</f>
        <v>0.3</v>
      </c>
      <c r="AR366" s="179" t="s">
        <v>244</v>
      </c>
      <c r="AT366" s="179" t="s">
        <v>135</v>
      </c>
      <c r="AU366" s="179" t="s">
        <v>79</v>
      </c>
      <c r="AY366" s="99" t="s">
        <v>133</v>
      </c>
      <c r="BE366" s="180">
        <f>IF(N366="základní",J366,0)</f>
        <v>0</v>
      </c>
      <c r="BF366" s="180">
        <f>IF(N366="snížená",J366,0)</f>
        <v>0</v>
      </c>
      <c r="BG366" s="180">
        <f>IF(N366="zákl. přenesená",J366,0)</f>
        <v>0</v>
      </c>
      <c r="BH366" s="180">
        <f>IF(N366="sníž. přenesená",J366,0)</f>
        <v>0</v>
      </c>
      <c r="BI366" s="180">
        <f>IF(N366="nulová",J366,0)</f>
        <v>0</v>
      </c>
      <c r="BJ366" s="99" t="s">
        <v>77</v>
      </c>
      <c r="BK366" s="180">
        <f>ROUND(I366*H366,2)</f>
        <v>0</v>
      </c>
      <c r="BL366" s="99" t="s">
        <v>244</v>
      </c>
      <c r="BM366" s="179" t="s">
        <v>468</v>
      </c>
    </row>
    <row r="367" spans="2:65" s="108" customFormat="1" x14ac:dyDescent="0.2">
      <c r="B367" s="2"/>
      <c r="C367" s="209"/>
      <c r="D367" s="210" t="s">
        <v>142</v>
      </c>
      <c r="E367" s="209"/>
      <c r="F367" s="211" t="s">
        <v>469</v>
      </c>
      <c r="G367" s="209"/>
      <c r="H367" s="209"/>
      <c r="L367" s="2"/>
      <c r="M367" s="181"/>
      <c r="T367" s="182"/>
      <c r="AT367" s="99" t="s">
        <v>142</v>
      </c>
      <c r="AU367" s="99" t="s">
        <v>79</v>
      </c>
    </row>
    <row r="368" spans="2:65" s="108" customFormat="1" x14ac:dyDescent="0.2">
      <c r="B368" s="2"/>
      <c r="C368" s="209"/>
      <c r="D368" s="212" t="s">
        <v>144</v>
      </c>
      <c r="E368" s="209"/>
      <c r="F368" s="213" t="s">
        <v>470</v>
      </c>
      <c r="G368" s="209"/>
      <c r="H368" s="209"/>
      <c r="L368" s="2"/>
      <c r="M368" s="181"/>
      <c r="T368" s="182"/>
      <c r="AT368" s="99" t="s">
        <v>144</v>
      </c>
      <c r="AU368" s="99" t="s">
        <v>79</v>
      </c>
    </row>
    <row r="369" spans="2:65" s="184" customFormat="1" x14ac:dyDescent="0.2">
      <c r="B369" s="183"/>
      <c r="C369" s="214"/>
      <c r="D369" s="210" t="s">
        <v>146</v>
      </c>
      <c r="E369" s="215" t="s">
        <v>3</v>
      </c>
      <c r="F369" s="216" t="s">
        <v>324</v>
      </c>
      <c r="G369" s="214"/>
      <c r="H369" s="215" t="s">
        <v>3</v>
      </c>
      <c r="L369" s="183"/>
      <c r="M369" s="186"/>
      <c r="T369" s="187"/>
      <c r="AT369" s="185" t="s">
        <v>146</v>
      </c>
      <c r="AU369" s="185" t="s">
        <v>79</v>
      </c>
      <c r="AV369" s="184" t="s">
        <v>77</v>
      </c>
      <c r="AW369" s="184" t="s">
        <v>31</v>
      </c>
      <c r="AX369" s="184" t="s">
        <v>70</v>
      </c>
      <c r="AY369" s="185" t="s">
        <v>133</v>
      </c>
    </row>
    <row r="370" spans="2:65" s="189" customFormat="1" x14ac:dyDescent="0.2">
      <c r="B370" s="188"/>
      <c r="C370" s="217"/>
      <c r="D370" s="210" t="s">
        <v>146</v>
      </c>
      <c r="E370" s="218" t="s">
        <v>3</v>
      </c>
      <c r="F370" s="219" t="s">
        <v>325</v>
      </c>
      <c r="G370" s="217"/>
      <c r="H370" s="220">
        <v>62</v>
      </c>
      <c r="L370" s="188"/>
      <c r="M370" s="191"/>
      <c r="T370" s="192"/>
      <c r="AT370" s="190" t="s">
        <v>146</v>
      </c>
      <c r="AU370" s="190" t="s">
        <v>79</v>
      </c>
      <c r="AV370" s="189" t="s">
        <v>79</v>
      </c>
      <c r="AW370" s="189" t="s">
        <v>31</v>
      </c>
      <c r="AX370" s="189" t="s">
        <v>70</v>
      </c>
      <c r="AY370" s="190" t="s">
        <v>133</v>
      </c>
    </row>
    <row r="371" spans="2:65" s="184" customFormat="1" x14ac:dyDescent="0.2">
      <c r="B371" s="183"/>
      <c r="C371" s="214"/>
      <c r="D371" s="210" t="s">
        <v>146</v>
      </c>
      <c r="E371" s="215" t="s">
        <v>3</v>
      </c>
      <c r="F371" s="216" t="s">
        <v>326</v>
      </c>
      <c r="G371" s="214"/>
      <c r="H371" s="215" t="s">
        <v>3</v>
      </c>
      <c r="L371" s="183"/>
      <c r="M371" s="186"/>
      <c r="T371" s="187"/>
      <c r="AT371" s="185" t="s">
        <v>146</v>
      </c>
      <c r="AU371" s="185" t="s">
        <v>79</v>
      </c>
      <c r="AV371" s="184" t="s">
        <v>77</v>
      </c>
      <c r="AW371" s="184" t="s">
        <v>31</v>
      </c>
      <c r="AX371" s="184" t="s">
        <v>70</v>
      </c>
      <c r="AY371" s="185" t="s">
        <v>133</v>
      </c>
    </row>
    <row r="372" spans="2:65" s="189" customFormat="1" x14ac:dyDescent="0.2">
      <c r="B372" s="188"/>
      <c r="C372" s="217"/>
      <c r="D372" s="210" t="s">
        <v>146</v>
      </c>
      <c r="E372" s="218" t="s">
        <v>3</v>
      </c>
      <c r="F372" s="219" t="s">
        <v>223</v>
      </c>
      <c r="G372" s="217"/>
      <c r="H372" s="220">
        <v>13</v>
      </c>
      <c r="L372" s="188"/>
      <c r="M372" s="191"/>
      <c r="T372" s="192"/>
      <c r="AT372" s="190" t="s">
        <v>146</v>
      </c>
      <c r="AU372" s="190" t="s">
        <v>79</v>
      </c>
      <c r="AV372" s="189" t="s">
        <v>79</v>
      </c>
      <c r="AW372" s="189" t="s">
        <v>31</v>
      </c>
      <c r="AX372" s="189" t="s">
        <v>70</v>
      </c>
      <c r="AY372" s="190" t="s">
        <v>133</v>
      </c>
    </row>
    <row r="373" spans="2:65" s="197" customFormat="1" x14ac:dyDescent="0.2">
      <c r="B373" s="196"/>
      <c r="C373" s="229"/>
      <c r="D373" s="210" t="s">
        <v>146</v>
      </c>
      <c r="E373" s="230" t="s">
        <v>3</v>
      </c>
      <c r="F373" s="231" t="s">
        <v>281</v>
      </c>
      <c r="G373" s="229"/>
      <c r="H373" s="232">
        <v>75</v>
      </c>
      <c r="L373" s="196"/>
      <c r="M373" s="199"/>
      <c r="T373" s="200"/>
      <c r="AT373" s="198" t="s">
        <v>146</v>
      </c>
      <c r="AU373" s="198" t="s">
        <v>79</v>
      </c>
      <c r="AV373" s="197" t="s">
        <v>140</v>
      </c>
      <c r="AW373" s="197" t="s">
        <v>31</v>
      </c>
      <c r="AX373" s="197" t="s">
        <v>77</v>
      </c>
      <c r="AY373" s="198" t="s">
        <v>133</v>
      </c>
    </row>
    <row r="374" spans="2:65" s="108" customFormat="1" ht="24.2" customHeight="1" x14ac:dyDescent="0.2">
      <c r="B374" s="2"/>
      <c r="C374" s="204" t="s">
        <v>471</v>
      </c>
      <c r="D374" s="204" t="s">
        <v>135</v>
      </c>
      <c r="E374" s="205" t="s">
        <v>472</v>
      </c>
      <c r="F374" s="206" t="s">
        <v>473</v>
      </c>
      <c r="G374" s="207" t="s">
        <v>159</v>
      </c>
      <c r="H374" s="208">
        <v>75</v>
      </c>
      <c r="I374" s="86"/>
      <c r="J374" s="4">
        <f>ROUND(I374*H374,2)</f>
        <v>0</v>
      </c>
      <c r="K374" s="3" t="s">
        <v>139</v>
      </c>
      <c r="L374" s="2"/>
      <c r="M374" s="175" t="s">
        <v>3</v>
      </c>
      <c r="N374" s="176" t="s">
        <v>41</v>
      </c>
      <c r="O374" s="177">
        <v>0.222</v>
      </c>
      <c r="P374" s="177">
        <f>O374*H374</f>
        <v>16.649999999999999</v>
      </c>
      <c r="Q374" s="177">
        <v>4.0000000000000002E-4</v>
      </c>
      <c r="R374" s="177">
        <f>Q374*H374</f>
        <v>3.0000000000000002E-2</v>
      </c>
      <c r="S374" s="177">
        <v>0</v>
      </c>
      <c r="T374" s="178">
        <f>S374*H374</f>
        <v>0</v>
      </c>
      <c r="AR374" s="179" t="s">
        <v>244</v>
      </c>
      <c r="AT374" s="179" t="s">
        <v>135</v>
      </c>
      <c r="AU374" s="179" t="s">
        <v>79</v>
      </c>
      <c r="AY374" s="99" t="s">
        <v>133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99" t="s">
        <v>77</v>
      </c>
      <c r="BK374" s="180">
        <f>ROUND(I374*H374,2)</f>
        <v>0</v>
      </c>
      <c r="BL374" s="99" t="s">
        <v>244</v>
      </c>
      <c r="BM374" s="179" t="s">
        <v>474</v>
      </c>
    </row>
    <row r="375" spans="2:65" s="108" customFormat="1" ht="19.5" x14ac:dyDescent="0.2">
      <c r="B375" s="2"/>
      <c r="C375" s="209"/>
      <c r="D375" s="210" t="s">
        <v>142</v>
      </c>
      <c r="E375" s="209"/>
      <c r="F375" s="211" t="s">
        <v>475</v>
      </c>
      <c r="G375" s="209"/>
      <c r="H375" s="209"/>
      <c r="L375" s="2"/>
      <c r="M375" s="181"/>
      <c r="T375" s="182"/>
      <c r="AT375" s="99" t="s">
        <v>142</v>
      </c>
      <c r="AU375" s="99" t="s">
        <v>79</v>
      </c>
    </row>
    <row r="376" spans="2:65" s="108" customFormat="1" x14ac:dyDescent="0.2">
      <c r="B376" s="2"/>
      <c r="C376" s="209"/>
      <c r="D376" s="212" t="s">
        <v>144</v>
      </c>
      <c r="E376" s="209"/>
      <c r="F376" s="213" t="s">
        <v>476</v>
      </c>
      <c r="G376" s="209"/>
      <c r="H376" s="209"/>
      <c r="L376" s="2"/>
      <c r="M376" s="181"/>
      <c r="T376" s="182"/>
      <c r="AT376" s="99" t="s">
        <v>144</v>
      </c>
      <c r="AU376" s="99" t="s">
        <v>79</v>
      </c>
    </row>
    <row r="377" spans="2:65" s="184" customFormat="1" x14ac:dyDescent="0.2">
      <c r="B377" s="183"/>
      <c r="C377" s="214"/>
      <c r="D377" s="210" t="s">
        <v>146</v>
      </c>
      <c r="E377" s="215" t="s">
        <v>3</v>
      </c>
      <c r="F377" s="216" t="s">
        <v>324</v>
      </c>
      <c r="G377" s="214"/>
      <c r="H377" s="215" t="s">
        <v>3</v>
      </c>
      <c r="L377" s="183"/>
      <c r="M377" s="186"/>
      <c r="T377" s="187"/>
      <c r="AT377" s="185" t="s">
        <v>146</v>
      </c>
      <c r="AU377" s="185" t="s">
        <v>79</v>
      </c>
      <c r="AV377" s="184" t="s">
        <v>77</v>
      </c>
      <c r="AW377" s="184" t="s">
        <v>31</v>
      </c>
      <c r="AX377" s="184" t="s">
        <v>70</v>
      </c>
      <c r="AY377" s="185" t="s">
        <v>133</v>
      </c>
    </row>
    <row r="378" spans="2:65" s="189" customFormat="1" x14ac:dyDescent="0.2">
      <c r="B378" s="188"/>
      <c r="C378" s="217"/>
      <c r="D378" s="210" t="s">
        <v>146</v>
      </c>
      <c r="E378" s="218" t="s">
        <v>3</v>
      </c>
      <c r="F378" s="219" t="s">
        <v>325</v>
      </c>
      <c r="G378" s="217"/>
      <c r="H378" s="220">
        <v>62</v>
      </c>
      <c r="L378" s="188"/>
      <c r="M378" s="191"/>
      <c r="T378" s="192"/>
      <c r="AT378" s="190" t="s">
        <v>146</v>
      </c>
      <c r="AU378" s="190" t="s">
        <v>79</v>
      </c>
      <c r="AV378" s="189" t="s">
        <v>79</v>
      </c>
      <c r="AW378" s="189" t="s">
        <v>31</v>
      </c>
      <c r="AX378" s="189" t="s">
        <v>70</v>
      </c>
      <c r="AY378" s="190" t="s">
        <v>133</v>
      </c>
    </row>
    <row r="379" spans="2:65" s="184" customFormat="1" x14ac:dyDescent="0.2">
      <c r="B379" s="183"/>
      <c r="C379" s="214"/>
      <c r="D379" s="210" t="s">
        <v>146</v>
      </c>
      <c r="E379" s="215" t="s">
        <v>3</v>
      </c>
      <c r="F379" s="216" t="s">
        <v>326</v>
      </c>
      <c r="G379" s="214"/>
      <c r="H379" s="215" t="s">
        <v>3</v>
      </c>
      <c r="L379" s="183"/>
      <c r="M379" s="186"/>
      <c r="T379" s="187"/>
      <c r="AT379" s="185" t="s">
        <v>146</v>
      </c>
      <c r="AU379" s="185" t="s">
        <v>79</v>
      </c>
      <c r="AV379" s="184" t="s">
        <v>77</v>
      </c>
      <c r="AW379" s="184" t="s">
        <v>31</v>
      </c>
      <c r="AX379" s="184" t="s">
        <v>70</v>
      </c>
      <c r="AY379" s="185" t="s">
        <v>133</v>
      </c>
    </row>
    <row r="380" spans="2:65" s="189" customFormat="1" x14ac:dyDescent="0.2">
      <c r="B380" s="188"/>
      <c r="C380" s="217"/>
      <c r="D380" s="210" t="s">
        <v>146</v>
      </c>
      <c r="E380" s="218" t="s">
        <v>3</v>
      </c>
      <c r="F380" s="219" t="s">
        <v>223</v>
      </c>
      <c r="G380" s="217"/>
      <c r="H380" s="220">
        <v>13</v>
      </c>
      <c r="L380" s="188"/>
      <c r="M380" s="191"/>
      <c r="T380" s="192"/>
      <c r="AT380" s="190" t="s">
        <v>146</v>
      </c>
      <c r="AU380" s="190" t="s">
        <v>79</v>
      </c>
      <c r="AV380" s="189" t="s">
        <v>79</v>
      </c>
      <c r="AW380" s="189" t="s">
        <v>31</v>
      </c>
      <c r="AX380" s="189" t="s">
        <v>70</v>
      </c>
      <c r="AY380" s="190" t="s">
        <v>133</v>
      </c>
    </row>
    <row r="381" spans="2:65" s="197" customFormat="1" x14ac:dyDescent="0.2">
      <c r="B381" s="196"/>
      <c r="C381" s="229"/>
      <c r="D381" s="210" t="s">
        <v>146</v>
      </c>
      <c r="E381" s="230" t="s">
        <v>3</v>
      </c>
      <c r="F381" s="231" t="s">
        <v>281</v>
      </c>
      <c r="G381" s="229"/>
      <c r="H381" s="232">
        <v>75</v>
      </c>
      <c r="L381" s="196"/>
      <c r="M381" s="199"/>
      <c r="T381" s="200"/>
      <c r="AT381" s="198" t="s">
        <v>146</v>
      </c>
      <c r="AU381" s="198" t="s">
        <v>79</v>
      </c>
      <c r="AV381" s="197" t="s">
        <v>140</v>
      </c>
      <c r="AW381" s="197" t="s">
        <v>31</v>
      </c>
      <c r="AX381" s="197" t="s">
        <v>77</v>
      </c>
      <c r="AY381" s="198" t="s">
        <v>133</v>
      </c>
    </row>
    <row r="382" spans="2:65" s="108" customFormat="1" ht="44.25" customHeight="1" x14ac:dyDescent="0.2">
      <c r="B382" s="2"/>
      <c r="C382" s="221" t="s">
        <v>477</v>
      </c>
      <c r="D382" s="221" t="s">
        <v>224</v>
      </c>
      <c r="E382" s="222" t="s">
        <v>478</v>
      </c>
      <c r="F382" s="223" t="s">
        <v>479</v>
      </c>
      <c r="G382" s="224" t="s">
        <v>159</v>
      </c>
      <c r="H382" s="225">
        <v>87.412999999999997</v>
      </c>
      <c r="I382" s="87"/>
      <c r="J382" s="6">
        <f>ROUND(I382*H382,2)</f>
        <v>0</v>
      </c>
      <c r="K382" s="5" t="s">
        <v>139</v>
      </c>
      <c r="L382" s="193"/>
      <c r="M382" s="194" t="s">
        <v>3</v>
      </c>
      <c r="N382" s="195" t="s">
        <v>41</v>
      </c>
      <c r="O382" s="177">
        <v>0</v>
      </c>
      <c r="P382" s="177">
        <f>O382*H382</f>
        <v>0</v>
      </c>
      <c r="Q382" s="177">
        <v>5.0000000000000001E-3</v>
      </c>
      <c r="R382" s="177">
        <f>Q382*H382</f>
        <v>0.43706499999999998</v>
      </c>
      <c r="S382" s="177">
        <v>0</v>
      </c>
      <c r="T382" s="178">
        <f>S382*H382</f>
        <v>0</v>
      </c>
      <c r="AR382" s="179" t="s">
        <v>361</v>
      </c>
      <c r="AT382" s="179" t="s">
        <v>224</v>
      </c>
      <c r="AU382" s="179" t="s">
        <v>79</v>
      </c>
      <c r="AY382" s="99" t="s">
        <v>133</v>
      </c>
      <c r="BE382" s="180">
        <f>IF(N382="základní",J382,0)</f>
        <v>0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99" t="s">
        <v>77</v>
      </c>
      <c r="BK382" s="180">
        <f>ROUND(I382*H382,2)</f>
        <v>0</v>
      </c>
      <c r="BL382" s="99" t="s">
        <v>244</v>
      </c>
      <c r="BM382" s="179" t="s">
        <v>480</v>
      </c>
    </row>
    <row r="383" spans="2:65" s="108" customFormat="1" ht="29.25" x14ac:dyDescent="0.2">
      <c r="B383" s="2"/>
      <c r="C383" s="209"/>
      <c r="D383" s="210" t="s">
        <v>142</v>
      </c>
      <c r="E383" s="209"/>
      <c r="F383" s="211" t="s">
        <v>479</v>
      </c>
      <c r="G383" s="209"/>
      <c r="H383" s="209"/>
      <c r="L383" s="2"/>
      <c r="M383" s="181"/>
      <c r="T383" s="182"/>
      <c r="AT383" s="99" t="s">
        <v>142</v>
      </c>
      <c r="AU383" s="99" t="s">
        <v>79</v>
      </c>
    </row>
    <row r="384" spans="2:65" s="189" customFormat="1" x14ac:dyDescent="0.2">
      <c r="B384" s="188"/>
      <c r="C384" s="217"/>
      <c r="D384" s="210" t="s">
        <v>146</v>
      </c>
      <c r="E384" s="217"/>
      <c r="F384" s="219" t="s">
        <v>481</v>
      </c>
      <c r="G384" s="217"/>
      <c r="H384" s="220">
        <v>87.412999999999997</v>
      </c>
      <c r="L384" s="188"/>
      <c r="M384" s="191"/>
      <c r="T384" s="192"/>
      <c r="AT384" s="190" t="s">
        <v>146</v>
      </c>
      <c r="AU384" s="190" t="s">
        <v>79</v>
      </c>
      <c r="AV384" s="189" t="s">
        <v>79</v>
      </c>
      <c r="AW384" s="189" t="s">
        <v>4</v>
      </c>
      <c r="AX384" s="189" t="s">
        <v>77</v>
      </c>
      <c r="AY384" s="190" t="s">
        <v>133</v>
      </c>
    </row>
    <row r="385" spans="2:65" s="108" customFormat="1" ht="24.2" customHeight="1" x14ac:dyDescent="0.2">
      <c r="B385" s="2"/>
      <c r="C385" s="204" t="s">
        <v>482</v>
      </c>
      <c r="D385" s="204" t="s">
        <v>135</v>
      </c>
      <c r="E385" s="205" t="s">
        <v>483</v>
      </c>
      <c r="F385" s="206" t="s">
        <v>484</v>
      </c>
      <c r="G385" s="207" t="s">
        <v>159</v>
      </c>
      <c r="H385" s="208">
        <v>30</v>
      </c>
      <c r="I385" s="86"/>
      <c r="J385" s="4">
        <f>ROUND(I385*H385,2)</f>
        <v>0</v>
      </c>
      <c r="K385" s="3" t="s">
        <v>139</v>
      </c>
      <c r="L385" s="2"/>
      <c r="M385" s="175" t="s">
        <v>3</v>
      </c>
      <c r="N385" s="176" t="s">
        <v>41</v>
      </c>
      <c r="O385" s="177">
        <v>0.26</v>
      </c>
      <c r="P385" s="177">
        <f>O385*H385</f>
        <v>7.8000000000000007</v>
      </c>
      <c r="Q385" s="177">
        <v>4.0000000000000002E-4</v>
      </c>
      <c r="R385" s="177">
        <f>Q385*H385</f>
        <v>1.2E-2</v>
      </c>
      <c r="S385" s="177">
        <v>0</v>
      </c>
      <c r="T385" s="178">
        <f>S385*H385</f>
        <v>0</v>
      </c>
      <c r="AR385" s="179" t="s">
        <v>244</v>
      </c>
      <c r="AT385" s="179" t="s">
        <v>135</v>
      </c>
      <c r="AU385" s="179" t="s">
        <v>79</v>
      </c>
      <c r="AY385" s="99" t="s">
        <v>133</v>
      </c>
      <c r="BE385" s="180">
        <f>IF(N385="základní",J385,0)</f>
        <v>0</v>
      </c>
      <c r="BF385" s="180">
        <f>IF(N385="snížená",J385,0)</f>
        <v>0</v>
      </c>
      <c r="BG385" s="180">
        <f>IF(N385="zákl. přenesená",J385,0)</f>
        <v>0</v>
      </c>
      <c r="BH385" s="180">
        <f>IF(N385="sníž. přenesená",J385,0)</f>
        <v>0</v>
      </c>
      <c r="BI385" s="180">
        <f>IF(N385="nulová",J385,0)</f>
        <v>0</v>
      </c>
      <c r="BJ385" s="99" t="s">
        <v>77</v>
      </c>
      <c r="BK385" s="180">
        <f>ROUND(I385*H385,2)</f>
        <v>0</v>
      </c>
      <c r="BL385" s="99" t="s">
        <v>244</v>
      </c>
      <c r="BM385" s="179" t="s">
        <v>485</v>
      </c>
    </row>
    <row r="386" spans="2:65" s="108" customFormat="1" ht="19.5" x14ac:dyDescent="0.2">
      <c r="B386" s="2"/>
      <c r="C386" s="209"/>
      <c r="D386" s="210" t="s">
        <v>142</v>
      </c>
      <c r="E386" s="209"/>
      <c r="F386" s="211" t="s">
        <v>486</v>
      </c>
      <c r="G386" s="209"/>
      <c r="H386" s="209"/>
      <c r="L386" s="2"/>
      <c r="M386" s="181"/>
      <c r="T386" s="182"/>
      <c r="AT386" s="99" t="s">
        <v>142</v>
      </c>
      <c r="AU386" s="99" t="s">
        <v>79</v>
      </c>
    </row>
    <row r="387" spans="2:65" s="108" customFormat="1" x14ac:dyDescent="0.2">
      <c r="B387" s="2"/>
      <c r="C387" s="209"/>
      <c r="D387" s="212" t="s">
        <v>144</v>
      </c>
      <c r="E387" s="209"/>
      <c r="F387" s="213" t="s">
        <v>487</v>
      </c>
      <c r="G387" s="209"/>
      <c r="H387" s="209"/>
      <c r="L387" s="2"/>
      <c r="M387" s="181"/>
      <c r="T387" s="182"/>
      <c r="AT387" s="99" t="s">
        <v>144</v>
      </c>
      <c r="AU387" s="99" t="s">
        <v>79</v>
      </c>
    </row>
    <row r="388" spans="2:65" s="184" customFormat="1" x14ac:dyDescent="0.2">
      <c r="B388" s="183"/>
      <c r="C388" s="214"/>
      <c r="D388" s="210" t="s">
        <v>146</v>
      </c>
      <c r="E388" s="215" t="s">
        <v>3</v>
      </c>
      <c r="F388" s="216" t="s">
        <v>236</v>
      </c>
      <c r="G388" s="214"/>
      <c r="H388" s="215" t="s">
        <v>3</v>
      </c>
      <c r="L388" s="183"/>
      <c r="M388" s="186"/>
      <c r="T388" s="187"/>
      <c r="AT388" s="185" t="s">
        <v>146</v>
      </c>
      <c r="AU388" s="185" t="s">
        <v>79</v>
      </c>
      <c r="AV388" s="184" t="s">
        <v>77</v>
      </c>
      <c r="AW388" s="184" t="s">
        <v>31</v>
      </c>
      <c r="AX388" s="184" t="s">
        <v>70</v>
      </c>
      <c r="AY388" s="185" t="s">
        <v>133</v>
      </c>
    </row>
    <row r="389" spans="2:65" s="189" customFormat="1" x14ac:dyDescent="0.2">
      <c r="B389" s="188"/>
      <c r="C389" s="217"/>
      <c r="D389" s="210" t="s">
        <v>146</v>
      </c>
      <c r="E389" s="218" t="s">
        <v>3</v>
      </c>
      <c r="F389" s="219" t="s">
        <v>461</v>
      </c>
      <c r="G389" s="217"/>
      <c r="H389" s="220">
        <v>30</v>
      </c>
      <c r="L389" s="188"/>
      <c r="M389" s="191"/>
      <c r="T389" s="192"/>
      <c r="AT389" s="190" t="s">
        <v>146</v>
      </c>
      <c r="AU389" s="190" t="s">
        <v>79</v>
      </c>
      <c r="AV389" s="189" t="s">
        <v>79</v>
      </c>
      <c r="AW389" s="189" t="s">
        <v>31</v>
      </c>
      <c r="AX389" s="189" t="s">
        <v>77</v>
      </c>
      <c r="AY389" s="190" t="s">
        <v>133</v>
      </c>
    </row>
    <row r="390" spans="2:65" s="108" customFormat="1" ht="44.25" customHeight="1" x14ac:dyDescent="0.2">
      <c r="B390" s="2"/>
      <c r="C390" s="221" t="s">
        <v>488</v>
      </c>
      <c r="D390" s="221" t="s">
        <v>224</v>
      </c>
      <c r="E390" s="222" t="s">
        <v>489</v>
      </c>
      <c r="F390" s="223" t="s">
        <v>490</v>
      </c>
      <c r="G390" s="224" t="s">
        <v>159</v>
      </c>
      <c r="H390" s="225">
        <v>36.630000000000003</v>
      </c>
      <c r="I390" s="87"/>
      <c r="J390" s="6">
        <f>ROUND(I390*H390,2)</f>
        <v>0</v>
      </c>
      <c r="K390" s="5" t="s">
        <v>139</v>
      </c>
      <c r="L390" s="193"/>
      <c r="M390" s="194" t="s">
        <v>3</v>
      </c>
      <c r="N390" s="195" t="s">
        <v>41</v>
      </c>
      <c r="O390" s="177">
        <v>0</v>
      </c>
      <c r="P390" s="177">
        <f>O390*H390</f>
        <v>0</v>
      </c>
      <c r="Q390" s="177">
        <v>4.4000000000000003E-3</v>
      </c>
      <c r="R390" s="177">
        <f>Q390*H390</f>
        <v>0.16117200000000001</v>
      </c>
      <c r="S390" s="177">
        <v>0</v>
      </c>
      <c r="T390" s="178">
        <f>S390*H390</f>
        <v>0</v>
      </c>
      <c r="AR390" s="179" t="s">
        <v>361</v>
      </c>
      <c r="AT390" s="179" t="s">
        <v>224</v>
      </c>
      <c r="AU390" s="179" t="s">
        <v>79</v>
      </c>
      <c r="AY390" s="99" t="s">
        <v>133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99" t="s">
        <v>77</v>
      </c>
      <c r="BK390" s="180">
        <f>ROUND(I390*H390,2)</f>
        <v>0</v>
      </c>
      <c r="BL390" s="99" t="s">
        <v>244</v>
      </c>
      <c r="BM390" s="179" t="s">
        <v>491</v>
      </c>
    </row>
    <row r="391" spans="2:65" s="108" customFormat="1" ht="29.25" x14ac:dyDescent="0.2">
      <c r="B391" s="2"/>
      <c r="C391" s="209"/>
      <c r="D391" s="210" t="s">
        <v>142</v>
      </c>
      <c r="E391" s="209"/>
      <c r="F391" s="211" t="s">
        <v>490</v>
      </c>
      <c r="G391" s="209"/>
      <c r="H391" s="209"/>
      <c r="L391" s="2"/>
      <c r="M391" s="181"/>
      <c r="T391" s="182"/>
      <c r="AT391" s="99" t="s">
        <v>142</v>
      </c>
      <c r="AU391" s="99" t="s">
        <v>79</v>
      </c>
    </row>
    <row r="392" spans="2:65" s="189" customFormat="1" x14ac:dyDescent="0.2">
      <c r="B392" s="188"/>
      <c r="C392" s="217"/>
      <c r="D392" s="210" t="s">
        <v>146</v>
      </c>
      <c r="E392" s="217"/>
      <c r="F392" s="219" t="s">
        <v>492</v>
      </c>
      <c r="G392" s="217"/>
      <c r="H392" s="220">
        <v>36.630000000000003</v>
      </c>
      <c r="L392" s="188"/>
      <c r="M392" s="191"/>
      <c r="T392" s="192"/>
      <c r="AT392" s="190" t="s">
        <v>146</v>
      </c>
      <c r="AU392" s="190" t="s">
        <v>79</v>
      </c>
      <c r="AV392" s="189" t="s">
        <v>79</v>
      </c>
      <c r="AW392" s="189" t="s">
        <v>4</v>
      </c>
      <c r="AX392" s="189" t="s">
        <v>77</v>
      </c>
      <c r="AY392" s="190" t="s">
        <v>133</v>
      </c>
    </row>
    <row r="393" spans="2:65" s="108" customFormat="1" ht="24.2" customHeight="1" x14ac:dyDescent="0.2">
      <c r="B393" s="2"/>
      <c r="C393" s="204" t="s">
        <v>493</v>
      </c>
      <c r="D393" s="204" t="s">
        <v>135</v>
      </c>
      <c r="E393" s="205" t="s">
        <v>483</v>
      </c>
      <c r="F393" s="206" t="s">
        <v>484</v>
      </c>
      <c r="G393" s="207" t="s">
        <v>159</v>
      </c>
      <c r="H393" s="208">
        <v>30</v>
      </c>
      <c r="I393" s="86"/>
      <c r="J393" s="4">
        <f>ROUND(I393*H393,2)</f>
        <v>0</v>
      </c>
      <c r="K393" s="3" t="s">
        <v>139</v>
      </c>
      <c r="L393" s="2"/>
      <c r="M393" s="175" t="s">
        <v>3</v>
      </c>
      <c r="N393" s="176" t="s">
        <v>41</v>
      </c>
      <c r="O393" s="177">
        <v>0.26</v>
      </c>
      <c r="P393" s="177">
        <f>O393*H393</f>
        <v>7.8000000000000007</v>
      </c>
      <c r="Q393" s="177">
        <v>4.0000000000000002E-4</v>
      </c>
      <c r="R393" s="177">
        <f>Q393*H393</f>
        <v>1.2E-2</v>
      </c>
      <c r="S393" s="177">
        <v>0</v>
      </c>
      <c r="T393" s="178">
        <f>S393*H393</f>
        <v>0</v>
      </c>
      <c r="AR393" s="179" t="s">
        <v>244</v>
      </c>
      <c r="AT393" s="179" t="s">
        <v>135</v>
      </c>
      <c r="AU393" s="179" t="s">
        <v>79</v>
      </c>
      <c r="AY393" s="99" t="s">
        <v>133</v>
      </c>
      <c r="BE393" s="180">
        <f>IF(N393="základní",J393,0)</f>
        <v>0</v>
      </c>
      <c r="BF393" s="180">
        <f>IF(N393="snížená",J393,0)</f>
        <v>0</v>
      </c>
      <c r="BG393" s="180">
        <f>IF(N393="zákl. přenesená",J393,0)</f>
        <v>0</v>
      </c>
      <c r="BH393" s="180">
        <f>IF(N393="sníž. přenesená",J393,0)</f>
        <v>0</v>
      </c>
      <c r="BI393" s="180">
        <f>IF(N393="nulová",J393,0)</f>
        <v>0</v>
      </c>
      <c r="BJ393" s="99" t="s">
        <v>77</v>
      </c>
      <c r="BK393" s="180">
        <f>ROUND(I393*H393,2)</f>
        <v>0</v>
      </c>
      <c r="BL393" s="99" t="s">
        <v>244</v>
      </c>
      <c r="BM393" s="179" t="s">
        <v>494</v>
      </c>
    </row>
    <row r="394" spans="2:65" s="108" customFormat="1" ht="19.5" x14ac:dyDescent="0.2">
      <c r="B394" s="2"/>
      <c r="C394" s="209"/>
      <c r="D394" s="210" t="s">
        <v>142</v>
      </c>
      <c r="E394" s="209"/>
      <c r="F394" s="211" t="s">
        <v>486</v>
      </c>
      <c r="G394" s="209"/>
      <c r="H394" s="209"/>
      <c r="L394" s="2"/>
      <c r="M394" s="181"/>
      <c r="T394" s="182"/>
      <c r="AT394" s="99" t="s">
        <v>142</v>
      </c>
      <c r="AU394" s="99" t="s">
        <v>79</v>
      </c>
    </row>
    <row r="395" spans="2:65" s="108" customFormat="1" x14ac:dyDescent="0.2">
      <c r="B395" s="2"/>
      <c r="C395" s="209"/>
      <c r="D395" s="212" t="s">
        <v>144</v>
      </c>
      <c r="E395" s="209"/>
      <c r="F395" s="213" t="s">
        <v>487</v>
      </c>
      <c r="G395" s="209"/>
      <c r="H395" s="209"/>
      <c r="L395" s="2"/>
      <c r="M395" s="181"/>
      <c r="T395" s="182"/>
      <c r="AT395" s="99" t="s">
        <v>144</v>
      </c>
      <c r="AU395" s="99" t="s">
        <v>79</v>
      </c>
    </row>
    <row r="396" spans="2:65" s="184" customFormat="1" x14ac:dyDescent="0.2">
      <c r="B396" s="183"/>
      <c r="C396" s="214"/>
      <c r="D396" s="210" t="s">
        <v>146</v>
      </c>
      <c r="E396" s="215" t="s">
        <v>3</v>
      </c>
      <c r="F396" s="216" t="s">
        <v>236</v>
      </c>
      <c r="G396" s="214"/>
      <c r="H396" s="215" t="s">
        <v>3</v>
      </c>
      <c r="L396" s="183"/>
      <c r="M396" s="186"/>
      <c r="T396" s="187"/>
      <c r="AT396" s="185" t="s">
        <v>146</v>
      </c>
      <c r="AU396" s="185" t="s">
        <v>79</v>
      </c>
      <c r="AV396" s="184" t="s">
        <v>77</v>
      </c>
      <c r="AW396" s="184" t="s">
        <v>31</v>
      </c>
      <c r="AX396" s="184" t="s">
        <v>70</v>
      </c>
      <c r="AY396" s="185" t="s">
        <v>133</v>
      </c>
    </row>
    <row r="397" spans="2:65" s="189" customFormat="1" x14ac:dyDescent="0.2">
      <c r="B397" s="188"/>
      <c r="C397" s="217"/>
      <c r="D397" s="210" t="s">
        <v>146</v>
      </c>
      <c r="E397" s="218" t="s">
        <v>3</v>
      </c>
      <c r="F397" s="219" t="s">
        <v>461</v>
      </c>
      <c r="G397" s="217"/>
      <c r="H397" s="220">
        <v>30</v>
      </c>
      <c r="L397" s="188"/>
      <c r="M397" s="191"/>
      <c r="T397" s="192"/>
      <c r="AT397" s="190" t="s">
        <v>146</v>
      </c>
      <c r="AU397" s="190" t="s">
        <v>79</v>
      </c>
      <c r="AV397" s="189" t="s">
        <v>79</v>
      </c>
      <c r="AW397" s="189" t="s">
        <v>31</v>
      </c>
      <c r="AX397" s="189" t="s">
        <v>77</v>
      </c>
      <c r="AY397" s="190" t="s">
        <v>133</v>
      </c>
    </row>
    <row r="398" spans="2:65" s="108" customFormat="1" ht="48.95" customHeight="1" x14ac:dyDescent="0.2">
      <c r="B398" s="2"/>
      <c r="C398" s="221" t="s">
        <v>495</v>
      </c>
      <c r="D398" s="221" t="s">
        <v>224</v>
      </c>
      <c r="E398" s="222" t="s">
        <v>496</v>
      </c>
      <c r="F398" s="223" t="s">
        <v>497</v>
      </c>
      <c r="G398" s="224" t="s">
        <v>159</v>
      </c>
      <c r="H398" s="225">
        <v>36.630000000000003</v>
      </c>
      <c r="I398" s="87"/>
      <c r="J398" s="6">
        <f>ROUND(I398*H398,2)</f>
        <v>0</v>
      </c>
      <c r="K398" s="5" t="s">
        <v>139</v>
      </c>
      <c r="L398" s="193"/>
      <c r="M398" s="194" t="s">
        <v>3</v>
      </c>
      <c r="N398" s="195" t="s">
        <v>41</v>
      </c>
      <c r="O398" s="177">
        <v>0</v>
      </c>
      <c r="P398" s="177">
        <f>O398*H398</f>
        <v>0</v>
      </c>
      <c r="Q398" s="177">
        <v>5.3E-3</v>
      </c>
      <c r="R398" s="177">
        <f>Q398*H398</f>
        <v>0.19413900000000001</v>
      </c>
      <c r="S398" s="177">
        <v>0</v>
      </c>
      <c r="T398" s="178">
        <f>S398*H398</f>
        <v>0</v>
      </c>
      <c r="AR398" s="179" t="s">
        <v>361</v>
      </c>
      <c r="AT398" s="179" t="s">
        <v>224</v>
      </c>
      <c r="AU398" s="179" t="s">
        <v>79</v>
      </c>
      <c r="AY398" s="99" t="s">
        <v>133</v>
      </c>
      <c r="BE398" s="180">
        <f>IF(N398="základní",J398,0)</f>
        <v>0</v>
      </c>
      <c r="BF398" s="180">
        <f>IF(N398="snížená",J398,0)</f>
        <v>0</v>
      </c>
      <c r="BG398" s="180">
        <f>IF(N398="zákl. přenesená",J398,0)</f>
        <v>0</v>
      </c>
      <c r="BH398" s="180">
        <f>IF(N398="sníž. přenesená",J398,0)</f>
        <v>0</v>
      </c>
      <c r="BI398" s="180">
        <f>IF(N398="nulová",J398,0)</f>
        <v>0</v>
      </c>
      <c r="BJ398" s="99" t="s">
        <v>77</v>
      </c>
      <c r="BK398" s="180">
        <f>ROUND(I398*H398,2)</f>
        <v>0</v>
      </c>
      <c r="BL398" s="99" t="s">
        <v>244</v>
      </c>
      <c r="BM398" s="179" t="s">
        <v>498</v>
      </c>
    </row>
    <row r="399" spans="2:65" s="108" customFormat="1" ht="29.25" x14ac:dyDescent="0.2">
      <c r="B399" s="2"/>
      <c r="C399" s="209"/>
      <c r="D399" s="210" t="s">
        <v>142</v>
      </c>
      <c r="E399" s="209"/>
      <c r="F399" s="211" t="s">
        <v>497</v>
      </c>
      <c r="G399" s="209"/>
      <c r="H399" s="209"/>
      <c r="L399" s="2"/>
      <c r="M399" s="181"/>
      <c r="T399" s="182"/>
      <c r="AT399" s="99" t="s">
        <v>142</v>
      </c>
      <c r="AU399" s="99" t="s">
        <v>79</v>
      </c>
    </row>
    <row r="400" spans="2:65" s="189" customFormat="1" x14ac:dyDescent="0.2">
      <c r="B400" s="188"/>
      <c r="C400" s="217"/>
      <c r="D400" s="210" t="s">
        <v>146</v>
      </c>
      <c r="E400" s="217"/>
      <c r="F400" s="219" t="s">
        <v>492</v>
      </c>
      <c r="G400" s="217"/>
      <c r="H400" s="220">
        <v>36.630000000000003</v>
      </c>
      <c r="L400" s="188"/>
      <c r="M400" s="191"/>
      <c r="T400" s="192"/>
      <c r="AT400" s="190" t="s">
        <v>146</v>
      </c>
      <c r="AU400" s="190" t="s">
        <v>79</v>
      </c>
      <c r="AV400" s="189" t="s">
        <v>79</v>
      </c>
      <c r="AW400" s="189" t="s">
        <v>4</v>
      </c>
      <c r="AX400" s="189" t="s">
        <v>77</v>
      </c>
      <c r="AY400" s="190" t="s">
        <v>133</v>
      </c>
    </row>
    <row r="401" spans="2:65" s="108" customFormat="1" ht="24.2" customHeight="1" x14ac:dyDescent="0.2">
      <c r="B401" s="2"/>
      <c r="C401" s="204" t="s">
        <v>499</v>
      </c>
      <c r="D401" s="204" t="s">
        <v>135</v>
      </c>
      <c r="E401" s="205" t="s">
        <v>500</v>
      </c>
      <c r="F401" s="206" t="s">
        <v>501</v>
      </c>
      <c r="G401" s="207" t="s">
        <v>159</v>
      </c>
      <c r="H401" s="208">
        <v>37.5</v>
      </c>
      <c r="I401" s="86"/>
      <c r="J401" s="4">
        <f>ROUND(I401*H401,2)</f>
        <v>0</v>
      </c>
      <c r="K401" s="3" t="s">
        <v>139</v>
      </c>
      <c r="L401" s="2"/>
      <c r="M401" s="175" t="s">
        <v>3</v>
      </c>
      <c r="N401" s="176" t="s">
        <v>41</v>
      </c>
      <c r="O401" s="177">
        <v>9.7000000000000003E-2</v>
      </c>
      <c r="P401" s="177">
        <f>O401*H401</f>
        <v>3.6375000000000002</v>
      </c>
      <c r="Q401" s="177">
        <v>4.0000000000000003E-5</v>
      </c>
      <c r="R401" s="177">
        <f>Q401*H401</f>
        <v>1.5E-3</v>
      </c>
      <c r="S401" s="177">
        <v>0</v>
      </c>
      <c r="T401" s="178">
        <f>S401*H401</f>
        <v>0</v>
      </c>
      <c r="AR401" s="179" t="s">
        <v>244</v>
      </c>
      <c r="AT401" s="179" t="s">
        <v>135</v>
      </c>
      <c r="AU401" s="179" t="s">
        <v>79</v>
      </c>
      <c r="AY401" s="99" t="s">
        <v>133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99" t="s">
        <v>77</v>
      </c>
      <c r="BK401" s="180">
        <f>ROUND(I401*H401,2)</f>
        <v>0</v>
      </c>
      <c r="BL401" s="99" t="s">
        <v>244</v>
      </c>
      <c r="BM401" s="179" t="s">
        <v>502</v>
      </c>
    </row>
    <row r="402" spans="2:65" s="108" customFormat="1" ht="19.5" x14ac:dyDescent="0.2">
      <c r="B402" s="2"/>
      <c r="C402" s="209"/>
      <c r="D402" s="210" t="s">
        <v>142</v>
      </c>
      <c r="E402" s="209"/>
      <c r="F402" s="211" t="s">
        <v>503</v>
      </c>
      <c r="G402" s="209"/>
      <c r="H402" s="209"/>
      <c r="L402" s="2"/>
      <c r="M402" s="181"/>
      <c r="T402" s="182"/>
      <c r="AT402" s="99" t="s">
        <v>142</v>
      </c>
      <c r="AU402" s="99" t="s">
        <v>79</v>
      </c>
    </row>
    <row r="403" spans="2:65" s="108" customFormat="1" x14ac:dyDescent="0.2">
      <c r="B403" s="2"/>
      <c r="C403" s="209"/>
      <c r="D403" s="212" t="s">
        <v>144</v>
      </c>
      <c r="E403" s="209"/>
      <c r="F403" s="213" t="s">
        <v>504</v>
      </c>
      <c r="G403" s="209"/>
      <c r="H403" s="209"/>
      <c r="L403" s="2"/>
      <c r="M403" s="181"/>
      <c r="T403" s="182"/>
      <c r="AT403" s="99" t="s">
        <v>144</v>
      </c>
      <c r="AU403" s="99" t="s">
        <v>79</v>
      </c>
    </row>
    <row r="404" spans="2:65" s="184" customFormat="1" x14ac:dyDescent="0.2">
      <c r="B404" s="183"/>
      <c r="C404" s="214"/>
      <c r="D404" s="210" t="s">
        <v>146</v>
      </c>
      <c r="E404" s="215" t="s">
        <v>3</v>
      </c>
      <c r="F404" s="216" t="s">
        <v>236</v>
      </c>
      <c r="G404" s="214"/>
      <c r="H404" s="215" t="s">
        <v>3</v>
      </c>
      <c r="L404" s="183"/>
      <c r="M404" s="186"/>
      <c r="T404" s="187"/>
      <c r="AT404" s="185" t="s">
        <v>146</v>
      </c>
      <c r="AU404" s="185" t="s">
        <v>79</v>
      </c>
      <c r="AV404" s="184" t="s">
        <v>77</v>
      </c>
      <c r="AW404" s="184" t="s">
        <v>31</v>
      </c>
      <c r="AX404" s="184" t="s">
        <v>70</v>
      </c>
      <c r="AY404" s="185" t="s">
        <v>133</v>
      </c>
    </row>
    <row r="405" spans="2:65" s="189" customFormat="1" x14ac:dyDescent="0.2">
      <c r="B405" s="188"/>
      <c r="C405" s="217"/>
      <c r="D405" s="210" t="s">
        <v>146</v>
      </c>
      <c r="E405" s="218" t="s">
        <v>3</v>
      </c>
      <c r="F405" s="219" t="s">
        <v>505</v>
      </c>
      <c r="G405" s="217"/>
      <c r="H405" s="220">
        <v>37.5</v>
      </c>
      <c r="L405" s="188"/>
      <c r="M405" s="191"/>
      <c r="T405" s="192"/>
      <c r="AT405" s="190" t="s">
        <v>146</v>
      </c>
      <c r="AU405" s="190" t="s">
        <v>79</v>
      </c>
      <c r="AV405" s="189" t="s">
        <v>79</v>
      </c>
      <c r="AW405" s="189" t="s">
        <v>31</v>
      </c>
      <c r="AX405" s="189" t="s">
        <v>77</v>
      </c>
      <c r="AY405" s="190" t="s">
        <v>133</v>
      </c>
    </row>
    <row r="406" spans="2:65" s="108" customFormat="1" ht="33" customHeight="1" x14ac:dyDescent="0.2">
      <c r="B406" s="2"/>
      <c r="C406" s="221" t="s">
        <v>506</v>
      </c>
      <c r="D406" s="221" t="s">
        <v>224</v>
      </c>
      <c r="E406" s="222" t="s">
        <v>507</v>
      </c>
      <c r="F406" s="223" t="s">
        <v>508</v>
      </c>
      <c r="G406" s="224" t="s">
        <v>159</v>
      </c>
      <c r="H406" s="225">
        <v>45.787999999999997</v>
      </c>
      <c r="I406" s="87"/>
      <c r="J406" s="6">
        <f>ROUND(I406*H406,2)</f>
        <v>0</v>
      </c>
      <c r="K406" s="5" t="s">
        <v>139</v>
      </c>
      <c r="L406" s="193"/>
      <c r="M406" s="194" t="s">
        <v>3</v>
      </c>
      <c r="N406" s="195" t="s">
        <v>41</v>
      </c>
      <c r="O406" s="177">
        <v>0</v>
      </c>
      <c r="P406" s="177">
        <f>O406*H406</f>
        <v>0</v>
      </c>
      <c r="Q406" s="177">
        <v>5.0000000000000001E-4</v>
      </c>
      <c r="R406" s="177">
        <f>Q406*H406</f>
        <v>2.2893999999999998E-2</v>
      </c>
      <c r="S406" s="177">
        <v>0</v>
      </c>
      <c r="T406" s="178">
        <f>S406*H406</f>
        <v>0</v>
      </c>
      <c r="AR406" s="179" t="s">
        <v>361</v>
      </c>
      <c r="AT406" s="179" t="s">
        <v>224</v>
      </c>
      <c r="AU406" s="179" t="s">
        <v>79</v>
      </c>
      <c r="AY406" s="99" t="s">
        <v>133</v>
      </c>
      <c r="BE406" s="180">
        <f>IF(N406="základní",J406,0)</f>
        <v>0</v>
      </c>
      <c r="BF406" s="180">
        <f>IF(N406="snížená",J406,0)</f>
        <v>0</v>
      </c>
      <c r="BG406" s="180">
        <f>IF(N406="zákl. přenesená",J406,0)</f>
        <v>0</v>
      </c>
      <c r="BH406" s="180">
        <f>IF(N406="sníž. přenesená",J406,0)</f>
        <v>0</v>
      </c>
      <c r="BI406" s="180">
        <f>IF(N406="nulová",J406,0)</f>
        <v>0</v>
      </c>
      <c r="BJ406" s="99" t="s">
        <v>77</v>
      </c>
      <c r="BK406" s="180">
        <f>ROUND(I406*H406,2)</f>
        <v>0</v>
      </c>
      <c r="BL406" s="99" t="s">
        <v>244</v>
      </c>
      <c r="BM406" s="179" t="s">
        <v>509</v>
      </c>
    </row>
    <row r="407" spans="2:65" s="108" customFormat="1" ht="19.5" x14ac:dyDescent="0.2">
      <c r="B407" s="2"/>
      <c r="C407" s="209"/>
      <c r="D407" s="210" t="s">
        <v>142</v>
      </c>
      <c r="E407" s="209"/>
      <c r="F407" s="211" t="s">
        <v>508</v>
      </c>
      <c r="G407" s="209"/>
      <c r="H407" s="209"/>
      <c r="L407" s="2"/>
      <c r="M407" s="181"/>
      <c r="T407" s="182"/>
      <c r="AT407" s="99" t="s">
        <v>142</v>
      </c>
      <c r="AU407" s="99" t="s">
        <v>79</v>
      </c>
    </row>
    <row r="408" spans="2:65" s="189" customFormat="1" x14ac:dyDescent="0.2">
      <c r="B408" s="188"/>
      <c r="C408" s="217"/>
      <c r="D408" s="210" t="s">
        <v>146</v>
      </c>
      <c r="E408" s="217"/>
      <c r="F408" s="219" t="s">
        <v>510</v>
      </c>
      <c r="G408" s="217"/>
      <c r="H408" s="220">
        <v>45.787999999999997</v>
      </c>
      <c r="L408" s="188"/>
      <c r="M408" s="191"/>
      <c r="T408" s="192"/>
      <c r="AT408" s="190" t="s">
        <v>146</v>
      </c>
      <c r="AU408" s="190" t="s">
        <v>79</v>
      </c>
      <c r="AV408" s="189" t="s">
        <v>79</v>
      </c>
      <c r="AW408" s="189" t="s">
        <v>4</v>
      </c>
      <c r="AX408" s="189" t="s">
        <v>77</v>
      </c>
      <c r="AY408" s="190" t="s">
        <v>133</v>
      </c>
    </row>
    <row r="409" spans="2:65" s="108" customFormat="1" ht="24.2" customHeight="1" x14ac:dyDescent="0.2">
      <c r="B409" s="2"/>
      <c r="C409" s="204" t="s">
        <v>511</v>
      </c>
      <c r="D409" s="204" t="s">
        <v>135</v>
      </c>
      <c r="E409" s="205" t="s">
        <v>512</v>
      </c>
      <c r="F409" s="206" t="s">
        <v>513</v>
      </c>
      <c r="G409" s="207" t="s">
        <v>159</v>
      </c>
      <c r="H409" s="208">
        <v>50</v>
      </c>
      <c r="I409" s="86"/>
      <c r="J409" s="4">
        <f>ROUND(I409*H409,2)</f>
        <v>0</v>
      </c>
      <c r="K409" s="3" t="s">
        <v>139</v>
      </c>
      <c r="L409" s="2"/>
      <c r="M409" s="175" t="s">
        <v>3</v>
      </c>
      <c r="N409" s="176" t="s">
        <v>41</v>
      </c>
      <c r="O409" s="177">
        <v>0.19600000000000001</v>
      </c>
      <c r="P409" s="177">
        <f>O409*H409</f>
        <v>9.8000000000000007</v>
      </c>
      <c r="Q409" s="177">
        <v>0</v>
      </c>
      <c r="R409" s="177">
        <f>Q409*H409</f>
        <v>0</v>
      </c>
      <c r="S409" s="177">
        <v>0</v>
      </c>
      <c r="T409" s="178">
        <f>S409*H409</f>
        <v>0</v>
      </c>
      <c r="AR409" s="179" t="s">
        <v>244</v>
      </c>
      <c r="AT409" s="179" t="s">
        <v>135</v>
      </c>
      <c r="AU409" s="179" t="s">
        <v>79</v>
      </c>
      <c r="AY409" s="99" t="s">
        <v>133</v>
      </c>
      <c r="BE409" s="180">
        <f>IF(N409="základní",J409,0)</f>
        <v>0</v>
      </c>
      <c r="BF409" s="180">
        <f>IF(N409="snížená",J409,0)</f>
        <v>0</v>
      </c>
      <c r="BG409" s="180">
        <f>IF(N409="zákl. přenesená",J409,0)</f>
        <v>0</v>
      </c>
      <c r="BH409" s="180">
        <f>IF(N409="sníž. přenesená",J409,0)</f>
        <v>0</v>
      </c>
      <c r="BI409" s="180">
        <f>IF(N409="nulová",J409,0)</f>
        <v>0</v>
      </c>
      <c r="BJ409" s="99" t="s">
        <v>77</v>
      </c>
      <c r="BK409" s="180">
        <f>ROUND(I409*H409,2)</f>
        <v>0</v>
      </c>
      <c r="BL409" s="99" t="s">
        <v>244</v>
      </c>
      <c r="BM409" s="179" t="s">
        <v>514</v>
      </c>
    </row>
    <row r="410" spans="2:65" s="108" customFormat="1" ht="19.5" x14ac:dyDescent="0.2">
      <c r="B410" s="2"/>
      <c r="C410" s="209"/>
      <c r="D410" s="210" t="s">
        <v>142</v>
      </c>
      <c r="E410" s="209"/>
      <c r="F410" s="211" t="s">
        <v>515</v>
      </c>
      <c r="G410" s="209"/>
      <c r="H410" s="209"/>
      <c r="L410" s="2"/>
      <c r="M410" s="181"/>
      <c r="T410" s="182"/>
      <c r="AT410" s="99" t="s">
        <v>142</v>
      </c>
      <c r="AU410" s="99" t="s">
        <v>79</v>
      </c>
    </row>
    <row r="411" spans="2:65" s="108" customFormat="1" x14ac:dyDescent="0.2">
      <c r="B411" s="2"/>
      <c r="C411" s="209"/>
      <c r="D411" s="212" t="s">
        <v>144</v>
      </c>
      <c r="E411" s="209"/>
      <c r="F411" s="213" t="s">
        <v>516</v>
      </c>
      <c r="G411" s="209"/>
      <c r="H411" s="209"/>
      <c r="L411" s="2"/>
      <c r="M411" s="181"/>
      <c r="T411" s="182"/>
      <c r="AT411" s="99" t="s">
        <v>144</v>
      </c>
      <c r="AU411" s="99" t="s">
        <v>79</v>
      </c>
    </row>
    <row r="412" spans="2:65" s="184" customFormat="1" x14ac:dyDescent="0.2">
      <c r="B412" s="183"/>
      <c r="C412" s="214"/>
      <c r="D412" s="210" t="s">
        <v>146</v>
      </c>
      <c r="E412" s="215" t="s">
        <v>3</v>
      </c>
      <c r="F412" s="216" t="s">
        <v>236</v>
      </c>
      <c r="G412" s="214"/>
      <c r="H412" s="215" t="s">
        <v>3</v>
      </c>
      <c r="L412" s="183"/>
      <c r="M412" s="186"/>
      <c r="T412" s="187"/>
      <c r="AT412" s="185" t="s">
        <v>146</v>
      </c>
      <c r="AU412" s="185" t="s">
        <v>79</v>
      </c>
      <c r="AV412" s="184" t="s">
        <v>77</v>
      </c>
      <c r="AW412" s="184" t="s">
        <v>31</v>
      </c>
      <c r="AX412" s="184" t="s">
        <v>70</v>
      </c>
      <c r="AY412" s="185" t="s">
        <v>133</v>
      </c>
    </row>
    <row r="413" spans="2:65" s="189" customFormat="1" x14ac:dyDescent="0.2">
      <c r="B413" s="188"/>
      <c r="C413" s="217"/>
      <c r="D413" s="210" t="s">
        <v>146</v>
      </c>
      <c r="E413" s="218" t="s">
        <v>3</v>
      </c>
      <c r="F413" s="219" t="s">
        <v>517</v>
      </c>
      <c r="G413" s="217"/>
      <c r="H413" s="220">
        <v>50</v>
      </c>
      <c r="L413" s="188"/>
      <c r="M413" s="191"/>
      <c r="T413" s="192"/>
      <c r="AT413" s="190" t="s">
        <v>146</v>
      </c>
      <c r="AU413" s="190" t="s">
        <v>79</v>
      </c>
      <c r="AV413" s="189" t="s">
        <v>79</v>
      </c>
      <c r="AW413" s="189" t="s">
        <v>31</v>
      </c>
      <c r="AX413" s="189" t="s">
        <v>77</v>
      </c>
      <c r="AY413" s="190" t="s">
        <v>133</v>
      </c>
    </row>
    <row r="414" spans="2:65" s="108" customFormat="1" ht="16.5" customHeight="1" x14ac:dyDescent="0.2">
      <c r="B414" s="2"/>
      <c r="C414" s="221" t="s">
        <v>518</v>
      </c>
      <c r="D414" s="221" t="s">
        <v>224</v>
      </c>
      <c r="E414" s="222" t="s">
        <v>519</v>
      </c>
      <c r="F414" s="223" t="s">
        <v>520</v>
      </c>
      <c r="G414" s="224" t="s">
        <v>159</v>
      </c>
      <c r="H414" s="225">
        <v>52.5</v>
      </c>
      <c r="I414" s="87"/>
      <c r="J414" s="6">
        <f>ROUND(I414*H414,2)</f>
        <v>0</v>
      </c>
      <c r="K414" s="5" t="s">
        <v>139</v>
      </c>
      <c r="L414" s="193"/>
      <c r="M414" s="194" t="s">
        <v>3</v>
      </c>
      <c r="N414" s="195" t="s">
        <v>41</v>
      </c>
      <c r="O414" s="177">
        <v>0</v>
      </c>
      <c r="P414" s="177">
        <f>O414*H414</f>
        <v>0</v>
      </c>
      <c r="Q414" s="177">
        <v>2.9999999999999997E-4</v>
      </c>
      <c r="R414" s="177">
        <f>Q414*H414</f>
        <v>1.575E-2</v>
      </c>
      <c r="S414" s="177">
        <v>0</v>
      </c>
      <c r="T414" s="178">
        <f>S414*H414</f>
        <v>0</v>
      </c>
      <c r="AR414" s="179" t="s">
        <v>361</v>
      </c>
      <c r="AT414" s="179" t="s">
        <v>224</v>
      </c>
      <c r="AU414" s="179" t="s">
        <v>79</v>
      </c>
      <c r="AY414" s="99" t="s">
        <v>133</v>
      </c>
      <c r="BE414" s="180">
        <f>IF(N414="základní",J414,0)</f>
        <v>0</v>
      </c>
      <c r="BF414" s="180">
        <f>IF(N414="snížená",J414,0)</f>
        <v>0</v>
      </c>
      <c r="BG414" s="180">
        <f>IF(N414="zákl. přenesená",J414,0)</f>
        <v>0</v>
      </c>
      <c r="BH414" s="180">
        <f>IF(N414="sníž. přenesená",J414,0)</f>
        <v>0</v>
      </c>
      <c r="BI414" s="180">
        <f>IF(N414="nulová",J414,0)</f>
        <v>0</v>
      </c>
      <c r="BJ414" s="99" t="s">
        <v>77</v>
      </c>
      <c r="BK414" s="180">
        <f>ROUND(I414*H414,2)</f>
        <v>0</v>
      </c>
      <c r="BL414" s="99" t="s">
        <v>244</v>
      </c>
      <c r="BM414" s="179" t="s">
        <v>521</v>
      </c>
    </row>
    <row r="415" spans="2:65" s="108" customFormat="1" x14ac:dyDescent="0.2">
      <c r="B415" s="2"/>
      <c r="C415" s="209"/>
      <c r="D415" s="210" t="s">
        <v>142</v>
      </c>
      <c r="E415" s="209"/>
      <c r="F415" s="211" t="s">
        <v>520</v>
      </c>
      <c r="G415" s="209"/>
      <c r="H415" s="209"/>
      <c r="L415" s="2"/>
      <c r="M415" s="181"/>
      <c r="T415" s="182"/>
      <c r="AT415" s="99" t="s">
        <v>142</v>
      </c>
      <c r="AU415" s="99" t="s">
        <v>79</v>
      </c>
    </row>
    <row r="416" spans="2:65" s="189" customFormat="1" x14ac:dyDescent="0.2">
      <c r="B416" s="188"/>
      <c r="C416" s="217"/>
      <c r="D416" s="210" t="s">
        <v>146</v>
      </c>
      <c r="E416" s="217"/>
      <c r="F416" s="219" t="s">
        <v>522</v>
      </c>
      <c r="G416" s="217"/>
      <c r="H416" s="220">
        <v>52.5</v>
      </c>
      <c r="L416" s="188"/>
      <c r="M416" s="191"/>
      <c r="T416" s="192"/>
      <c r="AT416" s="190" t="s">
        <v>146</v>
      </c>
      <c r="AU416" s="190" t="s">
        <v>79</v>
      </c>
      <c r="AV416" s="189" t="s">
        <v>79</v>
      </c>
      <c r="AW416" s="189" t="s">
        <v>4</v>
      </c>
      <c r="AX416" s="189" t="s">
        <v>77</v>
      </c>
      <c r="AY416" s="190" t="s">
        <v>133</v>
      </c>
    </row>
    <row r="417" spans="2:65" s="108" customFormat="1" ht="24.2" customHeight="1" x14ac:dyDescent="0.2">
      <c r="B417" s="2"/>
      <c r="C417" s="204" t="s">
        <v>523</v>
      </c>
      <c r="D417" s="204" t="s">
        <v>135</v>
      </c>
      <c r="E417" s="205" t="s">
        <v>524</v>
      </c>
      <c r="F417" s="206" t="s">
        <v>525</v>
      </c>
      <c r="G417" s="207" t="s">
        <v>198</v>
      </c>
      <c r="H417" s="208">
        <v>0.92200000000000004</v>
      </c>
      <c r="I417" s="86"/>
      <c r="J417" s="4">
        <f>ROUND(I417*H417,2)</f>
        <v>0</v>
      </c>
      <c r="K417" s="3" t="s">
        <v>139</v>
      </c>
      <c r="L417" s="2"/>
      <c r="M417" s="175" t="s">
        <v>3</v>
      </c>
      <c r="N417" s="176" t="s">
        <v>41</v>
      </c>
      <c r="O417" s="177">
        <v>1.5669999999999999</v>
      </c>
      <c r="P417" s="177">
        <f>O417*H417</f>
        <v>1.444774</v>
      </c>
      <c r="Q417" s="177">
        <v>0</v>
      </c>
      <c r="R417" s="177">
        <f>Q417*H417</f>
        <v>0</v>
      </c>
      <c r="S417" s="177">
        <v>0</v>
      </c>
      <c r="T417" s="178">
        <f>S417*H417</f>
        <v>0</v>
      </c>
      <c r="AR417" s="179" t="s">
        <v>244</v>
      </c>
      <c r="AT417" s="179" t="s">
        <v>135</v>
      </c>
      <c r="AU417" s="179" t="s">
        <v>79</v>
      </c>
      <c r="AY417" s="99" t="s">
        <v>133</v>
      </c>
      <c r="BE417" s="180">
        <f>IF(N417="základní",J417,0)</f>
        <v>0</v>
      </c>
      <c r="BF417" s="180">
        <f>IF(N417="snížená",J417,0)</f>
        <v>0</v>
      </c>
      <c r="BG417" s="180">
        <f>IF(N417="zákl. přenesená",J417,0)</f>
        <v>0</v>
      </c>
      <c r="BH417" s="180">
        <f>IF(N417="sníž. přenesená",J417,0)</f>
        <v>0</v>
      </c>
      <c r="BI417" s="180">
        <f>IF(N417="nulová",J417,0)</f>
        <v>0</v>
      </c>
      <c r="BJ417" s="99" t="s">
        <v>77</v>
      </c>
      <c r="BK417" s="180">
        <f>ROUND(I417*H417,2)</f>
        <v>0</v>
      </c>
      <c r="BL417" s="99" t="s">
        <v>244</v>
      </c>
      <c r="BM417" s="179" t="s">
        <v>526</v>
      </c>
    </row>
    <row r="418" spans="2:65" s="108" customFormat="1" ht="29.25" x14ac:dyDescent="0.2">
      <c r="B418" s="2"/>
      <c r="C418" s="209"/>
      <c r="D418" s="210" t="s">
        <v>142</v>
      </c>
      <c r="E418" s="209"/>
      <c r="F418" s="211" t="s">
        <v>527</v>
      </c>
      <c r="G418" s="209"/>
      <c r="H418" s="209"/>
      <c r="L418" s="2"/>
      <c r="M418" s="181"/>
      <c r="T418" s="182"/>
      <c r="AT418" s="99" t="s">
        <v>142</v>
      </c>
      <c r="AU418" s="99" t="s">
        <v>79</v>
      </c>
    </row>
    <row r="419" spans="2:65" s="108" customFormat="1" x14ac:dyDescent="0.2">
      <c r="B419" s="2"/>
      <c r="C419" s="209"/>
      <c r="D419" s="212" t="s">
        <v>144</v>
      </c>
      <c r="E419" s="209"/>
      <c r="F419" s="213" t="s">
        <v>528</v>
      </c>
      <c r="G419" s="209"/>
      <c r="H419" s="209"/>
      <c r="L419" s="2"/>
      <c r="M419" s="181"/>
      <c r="T419" s="182"/>
      <c r="AT419" s="99" t="s">
        <v>144</v>
      </c>
      <c r="AU419" s="99" t="s">
        <v>79</v>
      </c>
    </row>
    <row r="420" spans="2:65" s="164" customFormat="1" ht="22.7" customHeight="1" x14ac:dyDescent="0.2">
      <c r="B420" s="163"/>
      <c r="C420" s="226"/>
      <c r="D420" s="227" t="s">
        <v>69</v>
      </c>
      <c r="E420" s="228" t="s">
        <v>529</v>
      </c>
      <c r="F420" s="228" t="s">
        <v>530</v>
      </c>
      <c r="G420" s="226"/>
      <c r="H420" s="226"/>
      <c r="J420" s="174">
        <f>BK420</f>
        <v>0</v>
      </c>
      <c r="L420" s="163"/>
      <c r="M420" s="168"/>
      <c r="P420" s="169">
        <f>SUM(P421:P431)</f>
        <v>6.7249800000000004</v>
      </c>
      <c r="R420" s="169">
        <f>SUM(R421:R431)</f>
        <v>0.22725000000000001</v>
      </c>
      <c r="T420" s="170">
        <f>SUM(T421:T431)</f>
        <v>0</v>
      </c>
      <c r="AR420" s="165" t="s">
        <v>79</v>
      </c>
      <c r="AT420" s="171" t="s">
        <v>69</v>
      </c>
      <c r="AU420" s="171" t="s">
        <v>77</v>
      </c>
      <c r="AY420" s="165" t="s">
        <v>133</v>
      </c>
      <c r="BK420" s="172">
        <f>SUM(BK421:BK431)</f>
        <v>0</v>
      </c>
    </row>
    <row r="421" spans="2:65" s="108" customFormat="1" ht="24.2" customHeight="1" x14ac:dyDescent="0.2">
      <c r="B421" s="2"/>
      <c r="C421" s="204" t="s">
        <v>531</v>
      </c>
      <c r="D421" s="204" t="s">
        <v>135</v>
      </c>
      <c r="E421" s="205" t="s">
        <v>532</v>
      </c>
      <c r="F421" s="206" t="s">
        <v>533</v>
      </c>
      <c r="G421" s="207" t="s">
        <v>159</v>
      </c>
      <c r="H421" s="208">
        <v>30</v>
      </c>
      <c r="I421" s="86"/>
      <c r="J421" s="4">
        <f>ROUND(I421*H421,2)</f>
        <v>0</v>
      </c>
      <c r="K421" s="3" t="s">
        <v>139</v>
      </c>
      <c r="L421" s="2"/>
      <c r="M421" s="175" t="s">
        <v>3</v>
      </c>
      <c r="N421" s="176" t="s">
        <v>41</v>
      </c>
      <c r="O421" s="177">
        <v>0.21099999999999999</v>
      </c>
      <c r="P421" s="177">
        <f>O421*H421</f>
        <v>6.33</v>
      </c>
      <c r="Q421" s="177">
        <v>6.0000000000000001E-3</v>
      </c>
      <c r="R421" s="177">
        <f>Q421*H421</f>
        <v>0.18</v>
      </c>
      <c r="S421" s="177">
        <v>0</v>
      </c>
      <c r="T421" s="178">
        <f>S421*H421</f>
        <v>0</v>
      </c>
      <c r="AR421" s="179" t="s">
        <v>244</v>
      </c>
      <c r="AT421" s="179" t="s">
        <v>135</v>
      </c>
      <c r="AU421" s="179" t="s">
        <v>79</v>
      </c>
      <c r="AY421" s="99" t="s">
        <v>133</v>
      </c>
      <c r="BE421" s="180">
        <f>IF(N421="základní",J421,0)</f>
        <v>0</v>
      </c>
      <c r="BF421" s="180">
        <f>IF(N421="snížená",J421,0)</f>
        <v>0</v>
      </c>
      <c r="BG421" s="180">
        <f>IF(N421="zákl. přenesená",J421,0)</f>
        <v>0</v>
      </c>
      <c r="BH421" s="180">
        <f>IF(N421="sníž. přenesená",J421,0)</f>
        <v>0</v>
      </c>
      <c r="BI421" s="180">
        <f>IF(N421="nulová",J421,0)</f>
        <v>0</v>
      </c>
      <c r="BJ421" s="99" t="s">
        <v>77</v>
      </c>
      <c r="BK421" s="180">
        <f>ROUND(I421*H421,2)</f>
        <v>0</v>
      </c>
      <c r="BL421" s="99" t="s">
        <v>244</v>
      </c>
      <c r="BM421" s="179" t="s">
        <v>534</v>
      </c>
    </row>
    <row r="422" spans="2:65" s="108" customFormat="1" ht="19.5" x14ac:dyDescent="0.2">
      <c r="B422" s="2"/>
      <c r="C422" s="209"/>
      <c r="D422" s="210" t="s">
        <v>142</v>
      </c>
      <c r="E422" s="209"/>
      <c r="F422" s="211" t="s">
        <v>535</v>
      </c>
      <c r="G422" s="209"/>
      <c r="H422" s="209"/>
      <c r="L422" s="2"/>
      <c r="M422" s="181"/>
      <c r="T422" s="182"/>
      <c r="AT422" s="99" t="s">
        <v>142</v>
      </c>
      <c r="AU422" s="99" t="s">
        <v>79</v>
      </c>
    </row>
    <row r="423" spans="2:65" s="108" customFormat="1" x14ac:dyDescent="0.2">
      <c r="B423" s="2"/>
      <c r="C423" s="209"/>
      <c r="D423" s="212" t="s">
        <v>144</v>
      </c>
      <c r="E423" s="209"/>
      <c r="F423" s="213" t="s">
        <v>536</v>
      </c>
      <c r="G423" s="209"/>
      <c r="H423" s="209"/>
      <c r="L423" s="2"/>
      <c r="M423" s="181"/>
      <c r="T423" s="182"/>
      <c r="AT423" s="99" t="s">
        <v>144</v>
      </c>
      <c r="AU423" s="99" t="s">
        <v>79</v>
      </c>
    </row>
    <row r="424" spans="2:65" s="184" customFormat="1" x14ac:dyDescent="0.2">
      <c r="B424" s="183"/>
      <c r="C424" s="214"/>
      <c r="D424" s="210" t="s">
        <v>146</v>
      </c>
      <c r="E424" s="215" t="s">
        <v>3</v>
      </c>
      <c r="F424" s="216" t="s">
        <v>236</v>
      </c>
      <c r="G424" s="214"/>
      <c r="H424" s="215" t="s">
        <v>3</v>
      </c>
      <c r="L424" s="183"/>
      <c r="M424" s="186"/>
      <c r="T424" s="187"/>
      <c r="AT424" s="185" t="s">
        <v>146</v>
      </c>
      <c r="AU424" s="185" t="s">
        <v>79</v>
      </c>
      <c r="AV424" s="184" t="s">
        <v>77</v>
      </c>
      <c r="AW424" s="184" t="s">
        <v>31</v>
      </c>
      <c r="AX424" s="184" t="s">
        <v>70</v>
      </c>
      <c r="AY424" s="185" t="s">
        <v>133</v>
      </c>
    </row>
    <row r="425" spans="2:65" s="189" customFormat="1" x14ac:dyDescent="0.2">
      <c r="B425" s="188"/>
      <c r="C425" s="217"/>
      <c r="D425" s="210" t="s">
        <v>146</v>
      </c>
      <c r="E425" s="218" t="s">
        <v>3</v>
      </c>
      <c r="F425" s="219" t="s">
        <v>461</v>
      </c>
      <c r="G425" s="217"/>
      <c r="H425" s="220">
        <v>30</v>
      </c>
      <c r="L425" s="188"/>
      <c r="M425" s="191"/>
      <c r="T425" s="192"/>
      <c r="AT425" s="190" t="s">
        <v>146</v>
      </c>
      <c r="AU425" s="190" t="s">
        <v>79</v>
      </c>
      <c r="AV425" s="189" t="s">
        <v>79</v>
      </c>
      <c r="AW425" s="189" t="s">
        <v>31</v>
      </c>
      <c r="AX425" s="189" t="s">
        <v>77</v>
      </c>
      <c r="AY425" s="190" t="s">
        <v>133</v>
      </c>
    </row>
    <row r="426" spans="2:65" s="108" customFormat="1" ht="24.2" customHeight="1" x14ac:dyDescent="0.2">
      <c r="B426" s="2"/>
      <c r="C426" s="221" t="s">
        <v>537</v>
      </c>
      <c r="D426" s="221" t="s">
        <v>224</v>
      </c>
      <c r="E426" s="222" t="s">
        <v>538</v>
      </c>
      <c r="F426" s="223" t="s">
        <v>539</v>
      </c>
      <c r="G426" s="224" t="s">
        <v>159</v>
      </c>
      <c r="H426" s="225">
        <v>31.5</v>
      </c>
      <c r="I426" s="87"/>
      <c r="J426" s="6">
        <f>ROUND(I426*H426,2)</f>
        <v>0</v>
      </c>
      <c r="K426" s="5" t="s">
        <v>139</v>
      </c>
      <c r="L426" s="193"/>
      <c r="M426" s="194" t="s">
        <v>3</v>
      </c>
      <c r="N426" s="195" t="s">
        <v>41</v>
      </c>
      <c r="O426" s="177">
        <v>0</v>
      </c>
      <c r="P426" s="177">
        <f>O426*H426</f>
        <v>0</v>
      </c>
      <c r="Q426" s="177">
        <v>1.5E-3</v>
      </c>
      <c r="R426" s="177">
        <f>Q426*H426</f>
        <v>4.725E-2</v>
      </c>
      <c r="S426" s="177">
        <v>0</v>
      </c>
      <c r="T426" s="178">
        <f>S426*H426</f>
        <v>0</v>
      </c>
      <c r="AR426" s="179" t="s">
        <v>361</v>
      </c>
      <c r="AT426" s="179" t="s">
        <v>224</v>
      </c>
      <c r="AU426" s="179" t="s">
        <v>79</v>
      </c>
      <c r="AY426" s="99" t="s">
        <v>133</v>
      </c>
      <c r="BE426" s="180">
        <f>IF(N426="základní",J426,0)</f>
        <v>0</v>
      </c>
      <c r="BF426" s="180">
        <f>IF(N426="snížená",J426,0)</f>
        <v>0</v>
      </c>
      <c r="BG426" s="180">
        <f>IF(N426="zákl. přenesená",J426,0)</f>
        <v>0</v>
      </c>
      <c r="BH426" s="180">
        <f>IF(N426="sníž. přenesená",J426,0)</f>
        <v>0</v>
      </c>
      <c r="BI426" s="180">
        <f>IF(N426="nulová",J426,0)</f>
        <v>0</v>
      </c>
      <c r="BJ426" s="99" t="s">
        <v>77</v>
      </c>
      <c r="BK426" s="180">
        <f>ROUND(I426*H426,2)</f>
        <v>0</v>
      </c>
      <c r="BL426" s="99" t="s">
        <v>244</v>
      </c>
      <c r="BM426" s="179" t="s">
        <v>540</v>
      </c>
    </row>
    <row r="427" spans="2:65" s="108" customFormat="1" x14ac:dyDescent="0.2">
      <c r="B427" s="2"/>
      <c r="C427" s="209"/>
      <c r="D427" s="210" t="s">
        <v>142</v>
      </c>
      <c r="E427" s="209"/>
      <c r="F427" s="211" t="s">
        <v>539</v>
      </c>
      <c r="G427" s="209"/>
      <c r="H427" s="209"/>
      <c r="L427" s="2"/>
      <c r="M427" s="181"/>
      <c r="T427" s="182"/>
      <c r="AT427" s="99" t="s">
        <v>142</v>
      </c>
      <c r="AU427" s="99" t="s">
        <v>79</v>
      </c>
    </row>
    <row r="428" spans="2:65" s="189" customFormat="1" x14ac:dyDescent="0.2">
      <c r="B428" s="188"/>
      <c r="C428" s="217"/>
      <c r="D428" s="210" t="s">
        <v>146</v>
      </c>
      <c r="E428" s="217"/>
      <c r="F428" s="219" t="s">
        <v>541</v>
      </c>
      <c r="G428" s="217"/>
      <c r="H428" s="220">
        <v>31.5</v>
      </c>
      <c r="L428" s="188"/>
      <c r="M428" s="191"/>
      <c r="T428" s="192"/>
      <c r="AT428" s="190" t="s">
        <v>146</v>
      </c>
      <c r="AU428" s="190" t="s">
        <v>79</v>
      </c>
      <c r="AV428" s="189" t="s">
        <v>79</v>
      </c>
      <c r="AW428" s="189" t="s">
        <v>4</v>
      </c>
      <c r="AX428" s="189" t="s">
        <v>77</v>
      </c>
      <c r="AY428" s="190" t="s">
        <v>133</v>
      </c>
    </row>
    <row r="429" spans="2:65" s="108" customFormat="1" ht="24.2" customHeight="1" x14ac:dyDescent="0.2">
      <c r="B429" s="2"/>
      <c r="C429" s="204" t="s">
        <v>325</v>
      </c>
      <c r="D429" s="204" t="s">
        <v>135</v>
      </c>
      <c r="E429" s="205" t="s">
        <v>542</v>
      </c>
      <c r="F429" s="206" t="s">
        <v>543</v>
      </c>
      <c r="G429" s="207" t="s">
        <v>198</v>
      </c>
      <c r="H429" s="208">
        <v>0.22700000000000001</v>
      </c>
      <c r="I429" s="86"/>
      <c r="J429" s="4">
        <f>ROUND(I429*H429,2)</f>
        <v>0</v>
      </c>
      <c r="K429" s="3" t="s">
        <v>139</v>
      </c>
      <c r="L429" s="2"/>
      <c r="M429" s="175" t="s">
        <v>3</v>
      </c>
      <c r="N429" s="176" t="s">
        <v>41</v>
      </c>
      <c r="O429" s="177">
        <v>1.74</v>
      </c>
      <c r="P429" s="177">
        <f>O429*H429</f>
        <v>0.39498</v>
      </c>
      <c r="Q429" s="177">
        <v>0</v>
      </c>
      <c r="R429" s="177">
        <f>Q429*H429</f>
        <v>0</v>
      </c>
      <c r="S429" s="177">
        <v>0</v>
      </c>
      <c r="T429" s="178">
        <f>S429*H429</f>
        <v>0</v>
      </c>
      <c r="AR429" s="179" t="s">
        <v>244</v>
      </c>
      <c r="AT429" s="179" t="s">
        <v>135</v>
      </c>
      <c r="AU429" s="179" t="s">
        <v>79</v>
      </c>
      <c r="AY429" s="99" t="s">
        <v>133</v>
      </c>
      <c r="BE429" s="180">
        <f>IF(N429="základní",J429,0)</f>
        <v>0</v>
      </c>
      <c r="BF429" s="180">
        <f>IF(N429="snížená",J429,0)</f>
        <v>0</v>
      </c>
      <c r="BG429" s="180">
        <f>IF(N429="zákl. přenesená",J429,0)</f>
        <v>0</v>
      </c>
      <c r="BH429" s="180">
        <f>IF(N429="sníž. přenesená",J429,0)</f>
        <v>0</v>
      </c>
      <c r="BI429" s="180">
        <f>IF(N429="nulová",J429,0)</f>
        <v>0</v>
      </c>
      <c r="BJ429" s="99" t="s">
        <v>77</v>
      </c>
      <c r="BK429" s="180">
        <f>ROUND(I429*H429,2)</f>
        <v>0</v>
      </c>
      <c r="BL429" s="99" t="s">
        <v>244</v>
      </c>
      <c r="BM429" s="179" t="s">
        <v>544</v>
      </c>
    </row>
    <row r="430" spans="2:65" s="108" customFormat="1" ht="29.25" x14ac:dyDescent="0.2">
      <c r="B430" s="2"/>
      <c r="C430" s="209"/>
      <c r="D430" s="210" t="s">
        <v>142</v>
      </c>
      <c r="E430" s="209"/>
      <c r="F430" s="211" t="s">
        <v>545</v>
      </c>
      <c r="G430" s="209"/>
      <c r="H430" s="209"/>
      <c r="L430" s="2"/>
      <c r="M430" s="181"/>
      <c r="T430" s="182"/>
      <c r="AT430" s="99" t="s">
        <v>142</v>
      </c>
      <c r="AU430" s="99" t="s">
        <v>79</v>
      </c>
    </row>
    <row r="431" spans="2:65" s="108" customFormat="1" x14ac:dyDescent="0.2">
      <c r="B431" s="2"/>
      <c r="C431" s="209"/>
      <c r="D431" s="212" t="s">
        <v>144</v>
      </c>
      <c r="E431" s="209"/>
      <c r="F431" s="213" t="s">
        <v>546</v>
      </c>
      <c r="G431" s="209"/>
      <c r="H431" s="209"/>
      <c r="L431" s="2"/>
      <c r="M431" s="181"/>
      <c r="T431" s="182"/>
      <c r="AT431" s="99" t="s">
        <v>144</v>
      </c>
      <c r="AU431" s="99" t="s">
        <v>79</v>
      </c>
    </row>
    <row r="432" spans="2:65" s="164" customFormat="1" ht="22.7" customHeight="1" x14ac:dyDescent="0.2">
      <c r="B432" s="163"/>
      <c r="C432" s="226"/>
      <c r="D432" s="227" t="s">
        <v>69</v>
      </c>
      <c r="E432" s="228" t="s">
        <v>547</v>
      </c>
      <c r="F432" s="228" t="s">
        <v>548</v>
      </c>
      <c r="G432" s="226"/>
      <c r="H432" s="226"/>
      <c r="J432" s="174">
        <f>BK432</f>
        <v>0</v>
      </c>
      <c r="L432" s="163"/>
      <c r="M432" s="168"/>
      <c r="P432" s="169">
        <f>SUM(P433:P453)</f>
        <v>36.215949999999999</v>
      </c>
      <c r="R432" s="169">
        <f>SUM(R433:R453)</f>
        <v>0.38455999999999996</v>
      </c>
      <c r="T432" s="170">
        <f>SUM(T433:T453)</f>
        <v>0</v>
      </c>
      <c r="AR432" s="165" t="s">
        <v>79</v>
      </c>
      <c r="AT432" s="171" t="s">
        <v>69</v>
      </c>
      <c r="AU432" s="171" t="s">
        <v>77</v>
      </c>
      <c r="AY432" s="165" t="s">
        <v>133</v>
      </c>
      <c r="BK432" s="172">
        <f>SUM(BK433:BK453)</f>
        <v>0</v>
      </c>
    </row>
    <row r="433" spans="2:65" s="108" customFormat="1" ht="16.5" customHeight="1" x14ac:dyDescent="0.2">
      <c r="B433" s="2"/>
      <c r="C433" s="204" t="s">
        <v>549</v>
      </c>
      <c r="D433" s="204" t="s">
        <v>135</v>
      </c>
      <c r="E433" s="205" t="s">
        <v>550</v>
      </c>
      <c r="F433" s="206" t="s">
        <v>551</v>
      </c>
      <c r="G433" s="207" t="s">
        <v>552</v>
      </c>
      <c r="H433" s="208">
        <v>3</v>
      </c>
      <c r="I433" s="86"/>
      <c r="J433" s="4">
        <f>ROUND(I433*H433,2)</f>
        <v>0</v>
      </c>
      <c r="K433" s="3" t="s">
        <v>139</v>
      </c>
      <c r="L433" s="2"/>
      <c r="M433" s="175" t="s">
        <v>3</v>
      </c>
      <c r="N433" s="176" t="s">
        <v>41</v>
      </c>
      <c r="O433" s="177">
        <v>0.35299999999999998</v>
      </c>
      <c r="P433" s="177">
        <f>O433*H433</f>
        <v>1.0589999999999999</v>
      </c>
      <c r="Q433" s="177">
        <v>3.1E-4</v>
      </c>
      <c r="R433" s="177">
        <f>Q433*H433</f>
        <v>9.3000000000000005E-4</v>
      </c>
      <c r="S433" s="177">
        <v>0</v>
      </c>
      <c r="T433" s="178">
        <f>S433*H433</f>
        <v>0</v>
      </c>
      <c r="AR433" s="179" t="s">
        <v>244</v>
      </c>
      <c r="AT433" s="179" t="s">
        <v>135</v>
      </c>
      <c r="AU433" s="179" t="s">
        <v>79</v>
      </c>
      <c r="AY433" s="99" t="s">
        <v>133</v>
      </c>
      <c r="BE433" s="180">
        <f>IF(N433="základní",J433,0)</f>
        <v>0</v>
      </c>
      <c r="BF433" s="180">
        <f>IF(N433="snížená",J433,0)</f>
        <v>0</v>
      </c>
      <c r="BG433" s="180">
        <f>IF(N433="zákl. přenesená",J433,0)</f>
        <v>0</v>
      </c>
      <c r="BH433" s="180">
        <f>IF(N433="sníž. přenesená",J433,0)</f>
        <v>0</v>
      </c>
      <c r="BI433" s="180">
        <f>IF(N433="nulová",J433,0)</f>
        <v>0</v>
      </c>
      <c r="BJ433" s="99" t="s">
        <v>77</v>
      </c>
      <c r="BK433" s="180">
        <f>ROUND(I433*H433,2)</f>
        <v>0</v>
      </c>
      <c r="BL433" s="99" t="s">
        <v>244</v>
      </c>
      <c r="BM433" s="179" t="s">
        <v>553</v>
      </c>
    </row>
    <row r="434" spans="2:65" s="108" customFormat="1" ht="19.5" x14ac:dyDescent="0.2">
      <c r="B434" s="2"/>
      <c r="C434" s="209"/>
      <c r="D434" s="210" t="s">
        <v>142</v>
      </c>
      <c r="E434" s="209"/>
      <c r="F434" s="211" t="s">
        <v>554</v>
      </c>
      <c r="G434" s="209"/>
      <c r="H434" s="209"/>
      <c r="L434" s="2"/>
      <c r="M434" s="181"/>
      <c r="T434" s="182"/>
      <c r="AT434" s="99" t="s">
        <v>142</v>
      </c>
      <c r="AU434" s="99" t="s">
        <v>79</v>
      </c>
    </row>
    <row r="435" spans="2:65" s="108" customFormat="1" x14ac:dyDescent="0.2">
      <c r="B435" s="2"/>
      <c r="C435" s="209"/>
      <c r="D435" s="212" t="s">
        <v>144</v>
      </c>
      <c r="E435" s="209"/>
      <c r="F435" s="213" t="s">
        <v>555</v>
      </c>
      <c r="G435" s="209"/>
      <c r="H435" s="209"/>
      <c r="L435" s="2"/>
      <c r="M435" s="181"/>
      <c r="T435" s="182"/>
      <c r="AT435" s="99" t="s">
        <v>144</v>
      </c>
      <c r="AU435" s="99" t="s">
        <v>79</v>
      </c>
    </row>
    <row r="436" spans="2:65" s="108" customFormat="1" ht="21.75" customHeight="1" x14ac:dyDescent="0.2">
      <c r="B436" s="2"/>
      <c r="C436" s="204" t="s">
        <v>556</v>
      </c>
      <c r="D436" s="204" t="s">
        <v>135</v>
      </c>
      <c r="E436" s="205" t="s">
        <v>557</v>
      </c>
      <c r="F436" s="206" t="s">
        <v>558</v>
      </c>
      <c r="G436" s="207" t="s">
        <v>258</v>
      </c>
      <c r="H436" s="208">
        <v>30</v>
      </c>
      <c r="I436" s="86"/>
      <c r="J436" s="4">
        <f>ROUND(I436*H436,2)</f>
        <v>0</v>
      </c>
      <c r="K436" s="3" t="s">
        <v>139</v>
      </c>
      <c r="L436" s="2"/>
      <c r="M436" s="175" t="s">
        <v>3</v>
      </c>
      <c r="N436" s="176" t="s">
        <v>41</v>
      </c>
      <c r="O436" s="177">
        <v>0.40400000000000003</v>
      </c>
      <c r="P436" s="177">
        <f>O436*H436</f>
        <v>12.120000000000001</v>
      </c>
      <c r="Q436" s="177">
        <v>1.2319999999999999E-2</v>
      </c>
      <c r="R436" s="177">
        <f>Q436*H436</f>
        <v>0.36959999999999998</v>
      </c>
      <c r="S436" s="177">
        <v>0</v>
      </c>
      <c r="T436" s="178">
        <f>S436*H436</f>
        <v>0</v>
      </c>
      <c r="AR436" s="179" t="s">
        <v>244</v>
      </c>
      <c r="AT436" s="179" t="s">
        <v>135</v>
      </c>
      <c r="AU436" s="179" t="s">
        <v>79</v>
      </c>
      <c r="AY436" s="99" t="s">
        <v>133</v>
      </c>
      <c r="BE436" s="180">
        <f>IF(N436="základní",J436,0)</f>
        <v>0</v>
      </c>
      <c r="BF436" s="180">
        <f>IF(N436="snížená",J436,0)</f>
        <v>0</v>
      </c>
      <c r="BG436" s="180">
        <f>IF(N436="zákl. přenesená",J436,0)</f>
        <v>0</v>
      </c>
      <c r="BH436" s="180">
        <f>IF(N436="sníž. přenesená",J436,0)</f>
        <v>0</v>
      </c>
      <c r="BI436" s="180">
        <f>IF(N436="nulová",J436,0)</f>
        <v>0</v>
      </c>
      <c r="BJ436" s="99" t="s">
        <v>77</v>
      </c>
      <c r="BK436" s="180">
        <f>ROUND(I436*H436,2)</f>
        <v>0</v>
      </c>
      <c r="BL436" s="99" t="s">
        <v>244</v>
      </c>
      <c r="BM436" s="179" t="s">
        <v>559</v>
      </c>
    </row>
    <row r="437" spans="2:65" s="108" customFormat="1" x14ac:dyDescent="0.2">
      <c r="B437" s="2"/>
      <c r="C437" s="209"/>
      <c r="D437" s="210" t="s">
        <v>142</v>
      </c>
      <c r="E437" s="209"/>
      <c r="F437" s="211" t="s">
        <v>560</v>
      </c>
      <c r="G437" s="209"/>
      <c r="H437" s="209"/>
      <c r="L437" s="2"/>
      <c r="M437" s="181"/>
      <c r="T437" s="182"/>
      <c r="AT437" s="99" t="s">
        <v>142</v>
      </c>
      <c r="AU437" s="99" t="s">
        <v>79</v>
      </c>
    </row>
    <row r="438" spans="2:65" s="108" customFormat="1" x14ac:dyDescent="0.2">
      <c r="B438" s="2"/>
      <c r="C438" s="209"/>
      <c r="D438" s="212" t="s">
        <v>144</v>
      </c>
      <c r="E438" s="209"/>
      <c r="F438" s="213" t="s">
        <v>561</v>
      </c>
      <c r="G438" s="209"/>
      <c r="H438" s="209"/>
      <c r="L438" s="2"/>
      <c r="M438" s="181"/>
      <c r="T438" s="182"/>
      <c r="AT438" s="99" t="s">
        <v>144</v>
      </c>
      <c r="AU438" s="99" t="s">
        <v>79</v>
      </c>
    </row>
    <row r="439" spans="2:65" s="108" customFormat="1" ht="16.5" customHeight="1" x14ac:dyDescent="0.2">
      <c r="B439" s="2"/>
      <c r="C439" s="204" t="s">
        <v>562</v>
      </c>
      <c r="D439" s="204" t="s">
        <v>135</v>
      </c>
      <c r="E439" s="205" t="s">
        <v>563</v>
      </c>
      <c r="F439" s="206" t="s">
        <v>564</v>
      </c>
      <c r="G439" s="207" t="s">
        <v>258</v>
      </c>
      <c r="H439" s="208">
        <v>15</v>
      </c>
      <c r="I439" s="86"/>
      <c r="J439" s="4">
        <f>ROUND(I439*H439,2)</f>
        <v>0</v>
      </c>
      <c r="K439" s="3" t="s">
        <v>139</v>
      </c>
      <c r="L439" s="2"/>
      <c r="M439" s="175" t="s">
        <v>3</v>
      </c>
      <c r="N439" s="176" t="s">
        <v>41</v>
      </c>
      <c r="O439" s="177">
        <v>0.65900000000000003</v>
      </c>
      <c r="P439" s="177">
        <f>O439*H439</f>
        <v>9.8849999999999998</v>
      </c>
      <c r="Q439" s="177">
        <v>4.0999999999999999E-4</v>
      </c>
      <c r="R439" s="177">
        <f>Q439*H439</f>
        <v>6.1500000000000001E-3</v>
      </c>
      <c r="S439" s="177">
        <v>0</v>
      </c>
      <c r="T439" s="178">
        <f>S439*H439</f>
        <v>0</v>
      </c>
      <c r="AR439" s="179" t="s">
        <v>244</v>
      </c>
      <c r="AT439" s="179" t="s">
        <v>135</v>
      </c>
      <c r="AU439" s="179" t="s">
        <v>79</v>
      </c>
      <c r="AY439" s="99" t="s">
        <v>133</v>
      </c>
      <c r="BE439" s="180">
        <f>IF(N439="základní",J439,0)</f>
        <v>0</v>
      </c>
      <c r="BF439" s="180">
        <f>IF(N439="snížená",J439,0)</f>
        <v>0</v>
      </c>
      <c r="BG439" s="180">
        <f>IF(N439="zákl. přenesená",J439,0)</f>
        <v>0</v>
      </c>
      <c r="BH439" s="180">
        <f>IF(N439="sníž. přenesená",J439,0)</f>
        <v>0</v>
      </c>
      <c r="BI439" s="180">
        <f>IF(N439="nulová",J439,0)</f>
        <v>0</v>
      </c>
      <c r="BJ439" s="99" t="s">
        <v>77</v>
      </c>
      <c r="BK439" s="180">
        <f>ROUND(I439*H439,2)</f>
        <v>0</v>
      </c>
      <c r="BL439" s="99" t="s">
        <v>244</v>
      </c>
      <c r="BM439" s="179" t="s">
        <v>565</v>
      </c>
    </row>
    <row r="440" spans="2:65" s="108" customFormat="1" x14ac:dyDescent="0.2">
      <c r="B440" s="2"/>
      <c r="C440" s="209"/>
      <c r="D440" s="210" t="s">
        <v>142</v>
      </c>
      <c r="E440" s="209"/>
      <c r="F440" s="211" t="s">
        <v>566</v>
      </c>
      <c r="G440" s="209"/>
      <c r="H440" s="209"/>
      <c r="L440" s="2"/>
      <c r="M440" s="181"/>
      <c r="T440" s="182"/>
      <c r="AT440" s="99" t="s">
        <v>142</v>
      </c>
      <c r="AU440" s="99" t="s">
        <v>79</v>
      </c>
    </row>
    <row r="441" spans="2:65" s="108" customFormat="1" x14ac:dyDescent="0.2">
      <c r="B441" s="2"/>
      <c r="C441" s="209"/>
      <c r="D441" s="212" t="s">
        <v>144</v>
      </c>
      <c r="E441" s="209"/>
      <c r="F441" s="213" t="s">
        <v>567</v>
      </c>
      <c r="G441" s="209"/>
      <c r="H441" s="209"/>
      <c r="L441" s="2"/>
      <c r="M441" s="181"/>
      <c r="T441" s="182"/>
      <c r="AT441" s="99" t="s">
        <v>144</v>
      </c>
      <c r="AU441" s="99" t="s">
        <v>79</v>
      </c>
    </row>
    <row r="442" spans="2:65" s="108" customFormat="1" ht="16.5" customHeight="1" x14ac:dyDescent="0.2">
      <c r="B442" s="2"/>
      <c r="C442" s="204" t="s">
        <v>568</v>
      </c>
      <c r="D442" s="204" t="s">
        <v>135</v>
      </c>
      <c r="E442" s="205" t="s">
        <v>569</v>
      </c>
      <c r="F442" s="206" t="s">
        <v>570</v>
      </c>
      <c r="G442" s="207" t="s">
        <v>258</v>
      </c>
      <c r="H442" s="208">
        <v>15</v>
      </c>
      <c r="I442" s="86"/>
      <c r="J442" s="4">
        <f>ROUND(I442*H442,2)</f>
        <v>0</v>
      </c>
      <c r="K442" s="3" t="s">
        <v>139</v>
      </c>
      <c r="L442" s="2"/>
      <c r="M442" s="175" t="s">
        <v>3</v>
      </c>
      <c r="N442" s="176" t="s">
        <v>41</v>
      </c>
      <c r="O442" s="177">
        <v>0.72799999999999998</v>
      </c>
      <c r="P442" s="177">
        <f>O442*H442</f>
        <v>10.92</v>
      </c>
      <c r="Q442" s="177">
        <v>4.8000000000000001E-4</v>
      </c>
      <c r="R442" s="177">
        <f>Q442*H442</f>
        <v>7.1999999999999998E-3</v>
      </c>
      <c r="S442" s="177">
        <v>0</v>
      </c>
      <c r="T442" s="178">
        <f>S442*H442</f>
        <v>0</v>
      </c>
      <c r="AR442" s="179" t="s">
        <v>244</v>
      </c>
      <c r="AT442" s="179" t="s">
        <v>135</v>
      </c>
      <c r="AU442" s="179" t="s">
        <v>79</v>
      </c>
      <c r="AY442" s="99" t="s">
        <v>133</v>
      </c>
      <c r="BE442" s="180">
        <f>IF(N442="základní",J442,0)</f>
        <v>0</v>
      </c>
      <c r="BF442" s="180">
        <f>IF(N442="snížená",J442,0)</f>
        <v>0</v>
      </c>
      <c r="BG442" s="180">
        <f>IF(N442="zákl. přenesená",J442,0)</f>
        <v>0</v>
      </c>
      <c r="BH442" s="180">
        <f>IF(N442="sníž. přenesená",J442,0)</f>
        <v>0</v>
      </c>
      <c r="BI442" s="180">
        <f>IF(N442="nulová",J442,0)</f>
        <v>0</v>
      </c>
      <c r="BJ442" s="99" t="s">
        <v>77</v>
      </c>
      <c r="BK442" s="180">
        <f>ROUND(I442*H442,2)</f>
        <v>0</v>
      </c>
      <c r="BL442" s="99" t="s">
        <v>244</v>
      </c>
      <c r="BM442" s="179" t="s">
        <v>571</v>
      </c>
    </row>
    <row r="443" spans="2:65" s="108" customFormat="1" x14ac:dyDescent="0.2">
      <c r="B443" s="2"/>
      <c r="C443" s="209"/>
      <c r="D443" s="210" t="s">
        <v>142</v>
      </c>
      <c r="E443" s="209"/>
      <c r="F443" s="211" t="s">
        <v>572</v>
      </c>
      <c r="G443" s="209"/>
      <c r="H443" s="209"/>
      <c r="L443" s="2"/>
      <c r="M443" s="181"/>
      <c r="T443" s="182"/>
      <c r="AT443" s="99" t="s">
        <v>142</v>
      </c>
      <c r="AU443" s="99" t="s">
        <v>79</v>
      </c>
    </row>
    <row r="444" spans="2:65" s="108" customFormat="1" x14ac:dyDescent="0.2">
      <c r="B444" s="2"/>
      <c r="C444" s="209"/>
      <c r="D444" s="212" t="s">
        <v>144</v>
      </c>
      <c r="E444" s="209"/>
      <c r="F444" s="213" t="s">
        <v>573</v>
      </c>
      <c r="G444" s="209"/>
      <c r="H444" s="209"/>
      <c r="L444" s="2"/>
      <c r="M444" s="181"/>
      <c r="T444" s="182"/>
      <c r="AT444" s="99" t="s">
        <v>144</v>
      </c>
      <c r="AU444" s="99" t="s">
        <v>79</v>
      </c>
    </row>
    <row r="445" spans="2:65" s="108" customFormat="1" ht="24.2" customHeight="1" x14ac:dyDescent="0.2">
      <c r="B445" s="2"/>
      <c r="C445" s="204" t="s">
        <v>574</v>
      </c>
      <c r="D445" s="204" t="s">
        <v>135</v>
      </c>
      <c r="E445" s="205" t="s">
        <v>575</v>
      </c>
      <c r="F445" s="206" t="s">
        <v>576</v>
      </c>
      <c r="G445" s="207" t="s">
        <v>552</v>
      </c>
      <c r="H445" s="208">
        <v>2</v>
      </c>
      <c r="I445" s="86"/>
      <c r="J445" s="4">
        <f>ROUND(I445*H445,2)</f>
        <v>0</v>
      </c>
      <c r="K445" s="3" t="s">
        <v>139</v>
      </c>
      <c r="L445" s="2"/>
      <c r="M445" s="175" t="s">
        <v>3</v>
      </c>
      <c r="N445" s="176" t="s">
        <v>41</v>
      </c>
      <c r="O445" s="177">
        <v>0.113</v>
      </c>
      <c r="P445" s="177">
        <f>O445*H445</f>
        <v>0.22600000000000001</v>
      </c>
      <c r="Q445" s="177">
        <v>3.4000000000000002E-4</v>
      </c>
      <c r="R445" s="177">
        <f>Q445*H445</f>
        <v>6.8000000000000005E-4</v>
      </c>
      <c r="S445" s="177">
        <v>0</v>
      </c>
      <c r="T445" s="178">
        <f>S445*H445</f>
        <v>0</v>
      </c>
      <c r="AR445" s="179" t="s">
        <v>244</v>
      </c>
      <c r="AT445" s="179" t="s">
        <v>135</v>
      </c>
      <c r="AU445" s="179" t="s">
        <v>79</v>
      </c>
      <c r="AY445" s="99" t="s">
        <v>133</v>
      </c>
      <c r="BE445" s="180">
        <f>IF(N445="základní",J445,0)</f>
        <v>0</v>
      </c>
      <c r="BF445" s="180">
        <f>IF(N445="snížená",J445,0)</f>
        <v>0</v>
      </c>
      <c r="BG445" s="180">
        <f>IF(N445="zákl. přenesená",J445,0)</f>
        <v>0</v>
      </c>
      <c r="BH445" s="180">
        <f>IF(N445="sníž. přenesená",J445,0)</f>
        <v>0</v>
      </c>
      <c r="BI445" s="180">
        <f>IF(N445="nulová",J445,0)</f>
        <v>0</v>
      </c>
      <c r="BJ445" s="99" t="s">
        <v>77</v>
      </c>
      <c r="BK445" s="180">
        <f>ROUND(I445*H445,2)</f>
        <v>0</v>
      </c>
      <c r="BL445" s="99" t="s">
        <v>244</v>
      </c>
      <c r="BM445" s="179" t="s">
        <v>577</v>
      </c>
    </row>
    <row r="446" spans="2:65" s="108" customFormat="1" ht="19.5" x14ac:dyDescent="0.2">
      <c r="B446" s="2"/>
      <c r="C446" s="209"/>
      <c r="D446" s="210" t="s">
        <v>142</v>
      </c>
      <c r="E446" s="209"/>
      <c r="F446" s="211" t="s">
        <v>578</v>
      </c>
      <c r="G446" s="209"/>
      <c r="H446" s="209"/>
      <c r="L446" s="2"/>
      <c r="M446" s="181"/>
      <c r="T446" s="182"/>
      <c r="AT446" s="99" t="s">
        <v>142</v>
      </c>
      <c r="AU446" s="99" t="s">
        <v>79</v>
      </c>
    </row>
    <row r="447" spans="2:65" s="108" customFormat="1" x14ac:dyDescent="0.2">
      <c r="B447" s="2"/>
      <c r="C447" s="209"/>
      <c r="D447" s="212" t="s">
        <v>144</v>
      </c>
      <c r="E447" s="209"/>
      <c r="F447" s="213" t="s">
        <v>579</v>
      </c>
      <c r="G447" s="209"/>
      <c r="H447" s="209"/>
      <c r="L447" s="2"/>
      <c r="M447" s="181"/>
      <c r="T447" s="182"/>
      <c r="AT447" s="99" t="s">
        <v>144</v>
      </c>
      <c r="AU447" s="99" t="s">
        <v>79</v>
      </c>
    </row>
    <row r="448" spans="2:65" s="108" customFormat="1" ht="21.75" customHeight="1" x14ac:dyDescent="0.2">
      <c r="B448" s="2"/>
      <c r="C448" s="204" t="s">
        <v>580</v>
      </c>
      <c r="D448" s="204" t="s">
        <v>135</v>
      </c>
      <c r="E448" s="205" t="s">
        <v>581</v>
      </c>
      <c r="F448" s="206" t="s">
        <v>582</v>
      </c>
      <c r="G448" s="207" t="s">
        <v>258</v>
      </c>
      <c r="H448" s="208">
        <v>30</v>
      </c>
      <c r="I448" s="86"/>
      <c r="J448" s="4">
        <f>ROUND(I448*H448,2)</f>
        <v>0</v>
      </c>
      <c r="K448" s="3" t="s">
        <v>139</v>
      </c>
      <c r="L448" s="2"/>
      <c r="M448" s="175" t="s">
        <v>3</v>
      </c>
      <c r="N448" s="176" t="s">
        <v>41</v>
      </c>
      <c r="O448" s="177">
        <v>4.8000000000000001E-2</v>
      </c>
      <c r="P448" s="177">
        <f>O448*H448</f>
        <v>1.44</v>
      </c>
      <c r="Q448" s="177">
        <v>0</v>
      </c>
      <c r="R448" s="177">
        <f>Q448*H448</f>
        <v>0</v>
      </c>
      <c r="S448" s="177">
        <v>0</v>
      </c>
      <c r="T448" s="178">
        <f>S448*H448</f>
        <v>0</v>
      </c>
      <c r="AR448" s="179" t="s">
        <v>244</v>
      </c>
      <c r="AT448" s="179" t="s">
        <v>135</v>
      </c>
      <c r="AU448" s="179" t="s">
        <v>79</v>
      </c>
      <c r="AY448" s="99" t="s">
        <v>133</v>
      </c>
      <c r="BE448" s="180">
        <f>IF(N448="základní",J448,0)</f>
        <v>0</v>
      </c>
      <c r="BF448" s="180">
        <f>IF(N448="snížená",J448,0)</f>
        <v>0</v>
      </c>
      <c r="BG448" s="180">
        <f>IF(N448="zákl. přenesená",J448,0)</f>
        <v>0</v>
      </c>
      <c r="BH448" s="180">
        <f>IF(N448="sníž. přenesená",J448,0)</f>
        <v>0</v>
      </c>
      <c r="BI448" s="180">
        <f>IF(N448="nulová",J448,0)</f>
        <v>0</v>
      </c>
      <c r="BJ448" s="99" t="s">
        <v>77</v>
      </c>
      <c r="BK448" s="180">
        <f>ROUND(I448*H448,2)</f>
        <v>0</v>
      </c>
      <c r="BL448" s="99" t="s">
        <v>244</v>
      </c>
      <c r="BM448" s="179" t="s">
        <v>583</v>
      </c>
    </row>
    <row r="449" spans="2:65" s="108" customFormat="1" x14ac:dyDescent="0.2">
      <c r="B449" s="2"/>
      <c r="C449" s="209"/>
      <c r="D449" s="210" t="s">
        <v>142</v>
      </c>
      <c r="E449" s="209"/>
      <c r="F449" s="211" t="s">
        <v>584</v>
      </c>
      <c r="G449" s="209"/>
      <c r="H449" s="209"/>
      <c r="L449" s="2"/>
      <c r="M449" s="181"/>
      <c r="T449" s="182"/>
      <c r="AT449" s="99" t="s">
        <v>142</v>
      </c>
      <c r="AU449" s="99" t="s">
        <v>79</v>
      </c>
    </row>
    <row r="450" spans="2:65" s="108" customFormat="1" x14ac:dyDescent="0.2">
      <c r="B450" s="2"/>
      <c r="C450" s="209"/>
      <c r="D450" s="212" t="s">
        <v>144</v>
      </c>
      <c r="E450" s="209"/>
      <c r="F450" s="213" t="s">
        <v>585</v>
      </c>
      <c r="G450" s="209"/>
      <c r="H450" s="209"/>
      <c r="L450" s="2"/>
      <c r="M450" s="181"/>
      <c r="T450" s="182"/>
      <c r="AT450" s="99" t="s">
        <v>144</v>
      </c>
      <c r="AU450" s="99" t="s">
        <v>79</v>
      </c>
    </row>
    <row r="451" spans="2:65" s="108" customFormat="1" ht="24.2" customHeight="1" x14ac:dyDescent="0.2">
      <c r="B451" s="2"/>
      <c r="C451" s="204" t="s">
        <v>586</v>
      </c>
      <c r="D451" s="204" t="s">
        <v>135</v>
      </c>
      <c r="E451" s="205" t="s">
        <v>587</v>
      </c>
      <c r="F451" s="206" t="s">
        <v>588</v>
      </c>
      <c r="G451" s="207" t="s">
        <v>198</v>
      </c>
      <c r="H451" s="208">
        <v>0.38500000000000001</v>
      </c>
      <c r="I451" s="86"/>
      <c r="J451" s="4">
        <f>ROUND(I451*H451,2)</f>
        <v>0</v>
      </c>
      <c r="K451" s="3" t="s">
        <v>139</v>
      </c>
      <c r="L451" s="2"/>
      <c r="M451" s="175" t="s">
        <v>3</v>
      </c>
      <c r="N451" s="176" t="s">
        <v>41</v>
      </c>
      <c r="O451" s="177">
        <v>1.47</v>
      </c>
      <c r="P451" s="177">
        <f>O451*H451</f>
        <v>0.56594999999999995</v>
      </c>
      <c r="Q451" s="177">
        <v>0</v>
      </c>
      <c r="R451" s="177">
        <f>Q451*H451</f>
        <v>0</v>
      </c>
      <c r="S451" s="177">
        <v>0</v>
      </c>
      <c r="T451" s="178">
        <f>S451*H451</f>
        <v>0</v>
      </c>
      <c r="AR451" s="179" t="s">
        <v>244</v>
      </c>
      <c r="AT451" s="179" t="s">
        <v>135</v>
      </c>
      <c r="AU451" s="179" t="s">
        <v>79</v>
      </c>
      <c r="AY451" s="99" t="s">
        <v>133</v>
      </c>
      <c r="BE451" s="180">
        <f>IF(N451="základní",J451,0)</f>
        <v>0</v>
      </c>
      <c r="BF451" s="180">
        <f>IF(N451="snížená",J451,0)</f>
        <v>0</v>
      </c>
      <c r="BG451" s="180">
        <f>IF(N451="zákl. přenesená",J451,0)</f>
        <v>0</v>
      </c>
      <c r="BH451" s="180">
        <f>IF(N451="sníž. přenesená",J451,0)</f>
        <v>0</v>
      </c>
      <c r="BI451" s="180">
        <f>IF(N451="nulová",J451,0)</f>
        <v>0</v>
      </c>
      <c r="BJ451" s="99" t="s">
        <v>77</v>
      </c>
      <c r="BK451" s="180">
        <f>ROUND(I451*H451,2)</f>
        <v>0</v>
      </c>
      <c r="BL451" s="99" t="s">
        <v>244</v>
      </c>
      <c r="BM451" s="179" t="s">
        <v>589</v>
      </c>
    </row>
    <row r="452" spans="2:65" s="108" customFormat="1" ht="29.25" x14ac:dyDescent="0.2">
      <c r="B452" s="2"/>
      <c r="C452" s="209"/>
      <c r="D452" s="210" t="s">
        <v>142</v>
      </c>
      <c r="E452" s="209"/>
      <c r="F452" s="211" t="s">
        <v>590</v>
      </c>
      <c r="G452" s="209"/>
      <c r="H452" s="209"/>
      <c r="L452" s="2"/>
      <c r="M452" s="181"/>
      <c r="T452" s="182"/>
      <c r="AT452" s="99" t="s">
        <v>142</v>
      </c>
      <c r="AU452" s="99" t="s">
        <v>79</v>
      </c>
    </row>
    <row r="453" spans="2:65" s="108" customFormat="1" x14ac:dyDescent="0.2">
      <c r="B453" s="2"/>
      <c r="C453" s="209"/>
      <c r="D453" s="212" t="s">
        <v>144</v>
      </c>
      <c r="E453" s="209"/>
      <c r="F453" s="213" t="s">
        <v>591</v>
      </c>
      <c r="G453" s="209"/>
      <c r="H453" s="209"/>
      <c r="L453" s="2"/>
      <c r="M453" s="181"/>
      <c r="T453" s="182"/>
      <c r="AT453" s="99" t="s">
        <v>144</v>
      </c>
      <c r="AU453" s="99" t="s">
        <v>79</v>
      </c>
    </row>
    <row r="454" spans="2:65" s="164" customFormat="1" ht="22.7" customHeight="1" x14ac:dyDescent="0.2">
      <c r="B454" s="163"/>
      <c r="C454" s="226"/>
      <c r="D454" s="227" t="s">
        <v>69</v>
      </c>
      <c r="E454" s="228" t="s">
        <v>592</v>
      </c>
      <c r="F454" s="228" t="s">
        <v>593</v>
      </c>
      <c r="G454" s="226"/>
      <c r="H454" s="226"/>
      <c r="J454" s="174">
        <f>BK454</f>
        <v>0</v>
      </c>
      <c r="L454" s="163"/>
      <c r="M454" s="168"/>
      <c r="P454" s="169">
        <f>SUM(P455:P472)</f>
        <v>30.875098999999999</v>
      </c>
      <c r="R454" s="169">
        <f>SUM(R455:R472)</f>
        <v>3.6919999999999994E-2</v>
      </c>
      <c r="T454" s="170">
        <f>SUM(T455:T472)</f>
        <v>0</v>
      </c>
      <c r="AR454" s="165" t="s">
        <v>79</v>
      </c>
      <c r="AT454" s="171" t="s">
        <v>69</v>
      </c>
      <c r="AU454" s="171" t="s">
        <v>77</v>
      </c>
      <c r="AY454" s="165" t="s">
        <v>133</v>
      </c>
      <c r="BK454" s="172">
        <f>SUM(BK455:BK472)</f>
        <v>0</v>
      </c>
    </row>
    <row r="455" spans="2:65" s="108" customFormat="1" ht="24.2" customHeight="1" x14ac:dyDescent="0.2">
      <c r="B455" s="2"/>
      <c r="C455" s="204" t="s">
        <v>594</v>
      </c>
      <c r="D455" s="204" t="s">
        <v>135</v>
      </c>
      <c r="E455" s="205" t="s">
        <v>595</v>
      </c>
      <c r="F455" s="206" t="s">
        <v>596</v>
      </c>
      <c r="G455" s="207" t="s">
        <v>597</v>
      </c>
      <c r="H455" s="208">
        <v>2</v>
      </c>
      <c r="I455" s="86"/>
      <c r="J455" s="4">
        <f>ROUND(I455*H455,2)</f>
        <v>0</v>
      </c>
      <c r="K455" s="3" t="s">
        <v>139</v>
      </c>
      <c r="L455" s="2"/>
      <c r="M455" s="175" t="s">
        <v>3</v>
      </c>
      <c r="N455" s="176" t="s">
        <v>41</v>
      </c>
      <c r="O455" s="177">
        <v>0.80300000000000005</v>
      </c>
      <c r="P455" s="177">
        <f>O455*H455</f>
        <v>1.6060000000000001</v>
      </c>
      <c r="Q455" s="177">
        <v>3.3600000000000001E-3</v>
      </c>
      <c r="R455" s="177">
        <f>Q455*H455</f>
        <v>6.7200000000000003E-3</v>
      </c>
      <c r="S455" s="177">
        <v>0</v>
      </c>
      <c r="T455" s="178">
        <f>S455*H455</f>
        <v>0</v>
      </c>
      <c r="AR455" s="179" t="s">
        <v>244</v>
      </c>
      <c r="AT455" s="179" t="s">
        <v>135</v>
      </c>
      <c r="AU455" s="179" t="s">
        <v>79</v>
      </c>
      <c r="AY455" s="99" t="s">
        <v>133</v>
      </c>
      <c r="BE455" s="180">
        <f>IF(N455="základní",J455,0)</f>
        <v>0</v>
      </c>
      <c r="BF455" s="180">
        <f>IF(N455="snížená",J455,0)</f>
        <v>0</v>
      </c>
      <c r="BG455" s="180">
        <f>IF(N455="zákl. přenesená",J455,0)</f>
        <v>0</v>
      </c>
      <c r="BH455" s="180">
        <f>IF(N455="sníž. přenesená",J455,0)</f>
        <v>0</v>
      </c>
      <c r="BI455" s="180">
        <f>IF(N455="nulová",J455,0)</f>
        <v>0</v>
      </c>
      <c r="BJ455" s="99" t="s">
        <v>77</v>
      </c>
      <c r="BK455" s="180">
        <f>ROUND(I455*H455,2)</f>
        <v>0</v>
      </c>
      <c r="BL455" s="99" t="s">
        <v>244</v>
      </c>
      <c r="BM455" s="179" t="s">
        <v>598</v>
      </c>
    </row>
    <row r="456" spans="2:65" s="108" customFormat="1" ht="19.5" x14ac:dyDescent="0.2">
      <c r="B456" s="2"/>
      <c r="C456" s="209"/>
      <c r="D456" s="210" t="s">
        <v>142</v>
      </c>
      <c r="E456" s="209"/>
      <c r="F456" s="211" t="s">
        <v>599</v>
      </c>
      <c r="G456" s="209"/>
      <c r="H456" s="209"/>
      <c r="L456" s="2"/>
      <c r="M456" s="181"/>
      <c r="T456" s="182"/>
      <c r="AT456" s="99" t="s">
        <v>142</v>
      </c>
      <c r="AU456" s="99" t="s">
        <v>79</v>
      </c>
    </row>
    <row r="457" spans="2:65" s="108" customFormat="1" x14ac:dyDescent="0.2">
      <c r="B457" s="2"/>
      <c r="C457" s="209"/>
      <c r="D457" s="212" t="s">
        <v>144</v>
      </c>
      <c r="E457" s="209"/>
      <c r="F457" s="213" t="s">
        <v>600</v>
      </c>
      <c r="G457" s="209"/>
      <c r="H457" s="209"/>
      <c r="L457" s="2"/>
      <c r="M457" s="181"/>
      <c r="T457" s="182"/>
      <c r="AT457" s="99" t="s">
        <v>144</v>
      </c>
      <c r="AU457" s="99" t="s">
        <v>79</v>
      </c>
    </row>
    <row r="458" spans="2:65" s="108" customFormat="1" ht="24.2" customHeight="1" x14ac:dyDescent="0.2">
      <c r="B458" s="2"/>
      <c r="C458" s="204" t="s">
        <v>601</v>
      </c>
      <c r="D458" s="204" t="s">
        <v>135</v>
      </c>
      <c r="E458" s="205" t="s">
        <v>602</v>
      </c>
      <c r="F458" s="206" t="s">
        <v>603</v>
      </c>
      <c r="G458" s="207" t="s">
        <v>258</v>
      </c>
      <c r="H458" s="208">
        <v>20</v>
      </c>
      <c r="I458" s="86"/>
      <c r="J458" s="4">
        <f>ROUND(I458*H458,2)</f>
        <v>0</v>
      </c>
      <c r="K458" s="3" t="s">
        <v>139</v>
      </c>
      <c r="L458" s="2"/>
      <c r="M458" s="175" t="s">
        <v>3</v>
      </c>
      <c r="N458" s="176" t="s">
        <v>41</v>
      </c>
      <c r="O458" s="177">
        <v>0.55600000000000005</v>
      </c>
      <c r="P458" s="177">
        <f>O458*H458</f>
        <v>11.120000000000001</v>
      </c>
      <c r="Q458" s="177">
        <v>5.1000000000000004E-4</v>
      </c>
      <c r="R458" s="177">
        <f>Q458*H458</f>
        <v>1.0200000000000001E-2</v>
      </c>
      <c r="S458" s="177">
        <v>0</v>
      </c>
      <c r="T458" s="178">
        <f>S458*H458</f>
        <v>0</v>
      </c>
      <c r="AR458" s="179" t="s">
        <v>244</v>
      </c>
      <c r="AT458" s="179" t="s">
        <v>135</v>
      </c>
      <c r="AU458" s="179" t="s">
        <v>79</v>
      </c>
      <c r="AY458" s="99" t="s">
        <v>133</v>
      </c>
      <c r="BE458" s="180">
        <f>IF(N458="základní",J458,0)</f>
        <v>0</v>
      </c>
      <c r="BF458" s="180">
        <f>IF(N458="snížená",J458,0)</f>
        <v>0</v>
      </c>
      <c r="BG458" s="180">
        <f>IF(N458="zákl. přenesená",J458,0)</f>
        <v>0</v>
      </c>
      <c r="BH458" s="180">
        <f>IF(N458="sníž. přenesená",J458,0)</f>
        <v>0</v>
      </c>
      <c r="BI458" s="180">
        <f>IF(N458="nulová",J458,0)</f>
        <v>0</v>
      </c>
      <c r="BJ458" s="99" t="s">
        <v>77</v>
      </c>
      <c r="BK458" s="180">
        <f>ROUND(I458*H458,2)</f>
        <v>0</v>
      </c>
      <c r="BL458" s="99" t="s">
        <v>244</v>
      </c>
      <c r="BM458" s="179" t="s">
        <v>604</v>
      </c>
    </row>
    <row r="459" spans="2:65" s="108" customFormat="1" ht="19.5" x14ac:dyDescent="0.2">
      <c r="B459" s="2"/>
      <c r="C459" s="209"/>
      <c r="D459" s="210" t="s">
        <v>142</v>
      </c>
      <c r="E459" s="209"/>
      <c r="F459" s="211" t="s">
        <v>605</v>
      </c>
      <c r="G459" s="209"/>
      <c r="H459" s="209"/>
      <c r="L459" s="2"/>
      <c r="M459" s="181"/>
      <c r="T459" s="182"/>
      <c r="AT459" s="99" t="s">
        <v>142</v>
      </c>
      <c r="AU459" s="99" t="s">
        <v>79</v>
      </c>
    </row>
    <row r="460" spans="2:65" s="108" customFormat="1" x14ac:dyDescent="0.2">
      <c r="B460" s="2"/>
      <c r="C460" s="209"/>
      <c r="D460" s="212" t="s">
        <v>144</v>
      </c>
      <c r="E460" s="209"/>
      <c r="F460" s="213" t="s">
        <v>606</v>
      </c>
      <c r="G460" s="209"/>
      <c r="H460" s="209"/>
      <c r="L460" s="2"/>
      <c r="M460" s="181"/>
      <c r="T460" s="182"/>
      <c r="AT460" s="99" t="s">
        <v>144</v>
      </c>
      <c r="AU460" s="99" t="s">
        <v>79</v>
      </c>
    </row>
    <row r="461" spans="2:65" s="108" customFormat="1" ht="24.2" customHeight="1" x14ac:dyDescent="0.2">
      <c r="B461" s="2"/>
      <c r="C461" s="204" t="s">
        <v>607</v>
      </c>
      <c r="D461" s="204" t="s">
        <v>135</v>
      </c>
      <c r="E461" s="205" t="s">
        <v>608</v>
      </c>
      <c r="F461" s="206" t="s">
        <v>609</v>
      </c>
      <c r="G461" s="207" t="s">
        <v>258</v>
      </c>
      <c r="H461" s="208">
        <v>20</v>
      </c>
      <c r="I461" s="86"/>
      <c r="J461" s="4">
        <f>ROUND(I461*H461,2)</f>
        <v>0</v>
      </c>
      <c r="K461" s="3" t="s">
        <v>139</v>
      </c>
      <c r="L461" s="2"/>
      <c r="M461" s="175" t="s">
        <v>3</v>
      </c>
      <c r="N461" s="176" t="s">
        <v>41</v>
      </c>
      <c r="O461" s="177">
        <v>0.52900000000000003</v>
      </c>
      <c r="P461" s="177">
        <f>O461*H461</f>
        <v>10.58</v>
      </c>
      <c r="Q461" s="177">
        <v>8.4000000000000003E-4</v>
      </c>
      <c r="R461" s="177">
        <f>Q461*H461</f>
        <v>1.6800000000000002E-2</v>
      </c>
      <c r="S461" s="177">
        <v>0</v>
      </c>
      <c r="T461" s="178">
        <f>S461*H461</f>
        <v>0</v>
      </c>
      <c r="AR461" s="179" t="s">
        <v>244</v>
      </c>
      <c r="AT461" s="179" t="s">
        <v>135</v>
      </c>
      <c r="AU461" s="179" t="s">
        <v>79</v>
      </c>
      <c r="AY461" s="99" t="s">
        <v>133</v>
      </c>
      <c r="BE461" s="180">
        <f>IF(N461="základní",J461,0)</f>
        <v>0</v>
      </c>
      <c r="BF461" s="180">
        <f>IF(N461="snížená",J461,0)</f>
        <v>0</v>
      </c>
      <c r="BG461" s="180">
        <f>IF(N461="zákl. přenesená",J461,0)</f>
        <v>0</v>
      </c>
      <c r="BH461" s="180">
        <f>IF(N461="sníž. přenesená",J461,0)</f>
        <v>0</v>
      </c>
      <c r="BI461" s="180">
        <f>IF(N461="nulová",J461,0)</f>
        <v>0</v>
      </c>
      <c r="BJ461" s="99" t="s">
        <v>77</v>
      </c>
      <c r="BK461" s="180">
        <f>ROUND(I461*H461,2)</f>
        <v>0</v>
      </c>
      <c r="BL461" s="99" t="s">
        <v>244</v>
      </c>
      <c r="BM461" s="179" t="s">
        <v>610</v>
      </c>
    </row>
    <row r="462" spans="2:65" s="108" customFormat="1" ht="19.5" x14ac:dyDescent="0.2">
      <c r="B462" s="2"/>
      <c r="C462" s="209"/>
      <c r="D462" s="210" t="s">
        <v>142</v>
      </c>
      <c r="E462" s="209"/>
      <c r="F462" s="211" t="s">
        <v>611</v>
      </c>
      <c r="G462" s="209"/>
      <c r="H462" s="209"/>
      <c r="L462" s="2"/>
      <c r="M462" s="181"/>
      <c r="T462" s="182"/>
      <c r="AT462" s="99" t="s">
        <v>142</v>
      </c>
      <c r="AU462" s="99" t="s">
        <v>79</v>
      </c>
    </row>
    <row r="463" spans="2:65" s="108" customFormat="1" x14ac:dyDescent="0.2">
      <c r="B463" s="2"/>
      <c r="C463" s="209"/>
      <c r="D463" s="212" t="s">
        <v>144</v>
      </c>
      <c r="E463" s="209"/>
      <c r="F463" s="213" t="s">
        <v>612</v>
      </c>
      <c r="G463" s="209"/>
      <c r="H463" s="209"/>
      <c r="L463" s="2"/>
      <c r="M463" s="181"/>
      <c r="T463" s="182"/>
      <c r="AT463" s="99" t="s">
        <v>144</v>
      </c>
      <c r="AU463" s="99" t="s">
        <v>79</v>
      </c>
    </row>
    <row r="464" spans="2:65" s="108" customFormat="1" ht="37.700000000000003" customHeight="1" x14ac:dyDescent="0.2">
      <c r="B464" s="2"/>
      <c r="C464" s="204" t="s">
        <v>613</v>
      </c>
      <c r="D464" s="204" t="s">
        <v>135</v>
      </c>
      <c r="E464" s="205" t="s">
        <v>614</v>
      </c>
      <c r="F464" s="206" t="s">
        <v>615</v>
      </c>
      <c r="G464" s="207" t="s">
        <v>258</v>
      </c>
      <c r="H464" s="208">
        <v>40</v>
      </c>
      <c r="I464" s="86"/>
      <c r="J464" s="4">
        <f>ROUND(I464*H464,2)</f>
        <v>0</v>
      </c>
      <c r="K464" s="3" t="s">
        <v>139</v>
      </c>
      <c r="L464" s="2"/>
      <c r="M464" s="175" t="s">
        <v>3</v>
      </c>
      <c r="N464" s="176" t="s">
        <v>41</v>
      </c>
      <c r="O464" s="177">
        <v>0.106</v>
      </c>
      <c r="P464" s="177">
        <f>O464*H464</f>
        <v>4.24</v>
      </c>
      <c r="Q464" s="177">
        <v>6.9999999999999994E-5</v>
      </c>
      <c r="R464" s="177">
        <f>Q464*H464</f>
        <v>2.7999999999999995E-3</v>
      </c>
      <c r="S464" s="177">
        <v>0</v>
      </c>
      <c r="T464" s="178">
        <f>S464*H464</f>
        <v>0</v>
      </c>
      <c r="AR464" s="179" t="s">
        <v>244</v>
      </c>
      <c r="AT464" s="179" t="s">
        <v>135</v>
      </c>
      <c r="AU464" s="179" t="s">
        <v>79</v>
      </c>
      <c r="AY464" s="99" t="s">
        <v>133</v>
      </c>
      <c r="BE464" s="180">
        <f>IF(N464="základní",J464,0)</f>
        <v>0</v>
      </c>
      <c r="BF464" s="180">
        <f>IF(N464="snížená",J464,0)</f>
        <v>0</v>
      </c>
      <c r="BG464" s="180">
        <f>IF(N464="zákl. přenesená",J464,0)</f>
        <v>0</v>
      </c>
      <c r="BH464" s="180">
        <f>IF(N464="sníž. přenesená",J464,0)</f>
        <v>0</v>
      </c>
      <c r="BI464" s="180">
        <f>IF(N464="nulová",J464,0)</f>
        <v>0</v>
      </c>
      <c r="BJ464" s="99" t="s">
        <v>77</v>
      </c>
      <c r="BK464" s="180">
        <f>ROUND(I464*H464,2)</f>
        <v>0</v>
      </c>
      <c r="BL464" s="99" t="s">
        <v>244</v>
      </c>
      <c r="BM464" s="179" t="s">
        <v>616</v>
      </c>
    </row>
    <row r="465" spans="2:65" s="108" customFormat="1" ht="29.25" x14ac:dyDescent="0.2">
      <c r="B465" s="2"/>
      <c r="C465" s="209"/>
      <c r="D465" s="210" t="s">
        <v>142</v>
      </c>
      <c r="E465" s="209"/>
      <c r="F465" s="211" t="s">
        <v>617</v>
      </c>
      <c r="G465" s="209"/>
      <c r="H465" s="209"/>
      <c r="L465" s="2"/>
      <c r="M465" s="181"/>
      <c r="T465" s="182"/>
      <c r="AT465" s="99" t="s">
        <v>142</v>
      </c>
      <c r="AU465" s="99" t="s">
        <v>79</v>
      </c>
    </row>
    <row r="466" spans="2:65" s="108" customFormat="1" x14ac:dyDescent="0.2">
      <c r="B466" s="2"/>
      <c r="C466" s="209"/>
      <c r="D466" s="212" t="s">
        <v>144</v>
      </c>
      <c r="E466" s="209"/>
      <c r="F466" s="213" t="s">
        <v>618</v>
      </c>
      <c r="G466" s="209"/>
      <c r="H466" s="209"/>
      <c r="L466" s="2"/>
      <c r="M466" s="181"/>
      <c r="T466" s="182"/>
      <c r="AT466" s="99" t="s">
        <v>144</v>
      </c>
      <c r="AU466" s="99" t="s">
        <v>79</v>
      </c>
    </row>
    <row r="467" spans="2:65" s="108" customFormat="1" ht="21.75" customHeight="1" x14ac:dyDescent="0.2">
      <c r="B467" s="2"/>
      <c r="C467" s="204" t="s">
        <v>619</v>
      </c>
      <c r="D467" s="204" t="s">
        <v>135</v>
      </c>
      <c r="E467" s="205" t="s">
        <v>620</v>
      </c>
      <c r="F467" s="206" t="s">
        <v>621</v>
      </c>
      <c r="G467" s="207" t="s">
        <v>258</v>
      </c>
      <c r="H467" s="208">
        <v>40</v>
      </c>
      <c r="I467" s="86"/>
      <c r="J467" s="4">
        <f>ROUND(I467*H467,2)</f>
        <v>0</v>
      </c>
      <c r="K467" s="3" t="s">
        <v>139</v>
      </c>
      <c r="L467" s="2"/>
      <c r="M467" s="175" t="s">
        <v>3</v>
      </c>
      <c r="N467" s="176" t="s">
        <v>41</v>
      </c>
      <c r="O467" s="177">
        <v>8.2000000000000003E-2</v>
      </c>
      <c r="P467" s="177">
        <f>O467*H467</f>
        <v>3.2800000000000002</v>
      </c>
      <c r="Q467" s="177">
        <v>1.0000000000000001E-5</v>
      </c>
      <c r="R467" s="177">
        <f>Q467*H467</f>
        <v>4.0000000000000002E-4</v>
      </c>
      <c r="S467" s="177">
        <v>0</v>
      </c>
      <c r="T467" s="178">
        <f>S467*H467</f>
        <v>0</v>
      </c>
      <c r="AR467" s="179" t="s">
        <v>244</v>
      </c>
      <c r="AT467" s="179" t="s">
        <v>135</v>
      </c>
      <c r="AU467" s="179" t="s">
        <v>79</v>
      </c>
      <c r="AY467" s="99" t="s">
        <v>133</v>
      </c>
      <c r="BE467" s="180">
        <f>IF(N467="základní",J467,0)</f>
        <v>0</v>
      </c>
      <c r="BF467" s="180">
        <f>IF(N467="snížená",J467,0)</f>
        <v>0</v>
      </c>
      <c r="BG467" s="180">
        <f>IF(N467="zákl. přenesená",J467,0)</f>
        <v>0</v>
      </c>
      <c r="BH467" s="180">
        <f>IF(N467="sníž. přenesená",J467,0)</f>
        <v>0</v>
      </c>
      <c r="BI467" s="180">
        <f>IF(N467="nulová",J467,0)</f>
        <v>0</v>
      </c>
      <c r="BJ467" s="99" t="s">
        <v>77</v>
      </c>
      <c r="BK467" s="180">
        <f>ROUND(I467*H467,2)</f>
        <v>0</v>
      </c>
      <c r="BL467" s="99" t="s">
        <v>244</v>
      </c>
      <c r="BM467" s="179" t="s">
        <v>622</v>
      </c>
    </row>
    <row r="468" spans="2:65" s="108" customFormat="1" ht="19.5" x14ac:dyDescent="0.2">
      <c r="B468" s="2"/>
      <c r="C468" s="209"/>
      <c r="D468" s="210" t="s">
        <v>142</v>
      </c>
      <c r="E468" s="209"/>
      <c r="F468" s="211" t="s">
        <v>623</v>
      </c>
      <c r="G468" s="209"/>
      <c r="H468" s="209"/>
      <c r="L468" s="2"/>
      <c r="M468" s="181"/>
      <c r="T468" s="182"/>
      <c r="AT468" s="99" t="s">
        <v>142</v>
      </c>
      <c r="AU468" s="99" t="s">
        <v>79</v>
      </c>
    </row>
    <row r="469" spans="2:65" s="108" customFormat="1" x14ac:dyDescent="0.2">
      <c r="B469" s="2"/>
      <c r="C469" s="209"/>
      <c r="D469" s="212" t="s">
        <v>144</v>
      </c>
      <c r="E469" s="209"/>
      <c r="F469" s="213" t="s">
        <v>624</v>
      </c>
      <c r="G469" s="209"/>
      <c r="H469" s="209"/>
      <c r="L469" s="2"/>
      <c r="M469" s="181"/>
      <c r="T469" s="182"/>
      <c r="AT469" s="99" t="s">
        <v>144</v>
      </c>
      <c r="AU469" s="99" t="s">
        <v>79</v>
      </c>
    </row>
    <row r="470" spans="2:65" s="108" customFormat="1" ht="24.2" customHeight="1" x14ac:dyDescent="0.2">
      <c r="B470" s="2"/>
      <c r="C470" s="204" t="s">
        <v>625</v>
      </c>
      <c r="D470" s="204" t="s">
        <v>135</v>
      </c>
      <c r="E470" s="205" t="s">
        <v>626</v>
      </c>
      <c r="F470" s="206" t="s">
        <v>627</v>
      </c>
      <c r="G470" s="207" t="s">
        <v>198</v>
      </c>
      <c r="H470" s="208">
        <v>3.6999999999999998E-2</v>
      </c>
      <c r="I470" s="86"/>
      <c r="J470" s="4">
        <f>ROUND(I470*H470,2)</f>
        <v>0</v>
      </c>
      <c r="K470" s="3" t="s">
        <v>139</v>
      </c>
      <c r="L470" s="2"/>
      <c r="M470" s="175" t="s">
        <v>3</v>
      </c>
      <c r="N470" s="176" t="s">
        <v>41</v>
      </c>
      <c r="O470" s="177">
        <v>1.327</v>
      </c>
      <c r="P470" s="177">
        <f>O470*H470</f>
        <v>4.9098999999999997E-2</v>
      </c>
      <c r="Q470" s="177">
        <v>0</v>
      </c>
      <c r="R470" s="177">
        <f>Q470*H470</f>
        <v>0</v>
      </c>
      <c r="S470" s="177">
        <v>0</v>
      </c>
      <c r="T470" s="178">
        <f>S470*H470</f>
        <v>0</v>
      </c>
      <c r="AR470" s="179" t="s">
        <v>244</v>
      </c>
      <c r="AT470" s="179" t="s">
        <v>135</v>
      </c>
      <c r="AU470" s="179" t="s">
        <v>79</v>
      </c>
      <c r="AY470" s="99" t="s">
        <v>133</v>
      </c>
      <c r="BE470" s="180">
        <f>IF(N470="základní",J470,0)</f>
        <v>0</v>
      </c>
      <c r="BF470" s="180">
        <f>IF(N470="snížená",J470,0)</f>
        <v>0</v>
      </c>
      <c r="BG470" s="180">
        <f>IF(N470="zákl. přenesená",J470,0)</f>
        <v>0</v>
      </c>
      <c r="BH470" s="180">
        <f>IF(N470="sníž. přenesená",J470,0)</f>
        <v>0</v>
      </c>
      <c r="BI470" s="180">
        <f>IF(N470="nulová",J470,0)</f>
        <v>0</v>
      </c>
      <c r="BJ470" s="99" t="s">
        <v>77</v>
      </c>
      <c r="BK470" s="180">
        <f>ROUND(I470*H470,2)</f>
        <v>0</v>
      </c>
      <c r="BL470" s="99" t="s">
        <v>244</v>
      </c>
      <c r="BM470" s="179" t="s">
        <v>628</v>
      </c>
    </row>
    <row r="471" spans="2:65" s="108" customFormat="1" ht="29.25" x14ac:dyDescent="0.2">
      <c r="B471" s="2"/>
      <c r="C471" s="209"/>
      <c r="D471" s="210" t="s">
        <v>142</v>
      </c>
      <c r="E471" s="209"/>
      <c r="F471" s="211" t="s">
        <v>629</v>
      </c>
      <c r="G471" s="209"/>
      <c r="H471" s="209"/>
      <c r="L471" s="2"/>
      <c r="M471" s="181"/>
      <c r="T471" s="182"/>
      <c r="AT471" s="99" t="s">
        <v>142</v>
      </c>
      <c r="AU471" s="99" t="s">
        <v>79</v>
      </c>
    </row>
    <row r="472" spans="2:65" s="108" customFormat="1" x14ac:dyDescent="0.2">
      <c r="B472" s="2"/>
      <c r="C472" s="209"/>
      <c r="D472" s="212" t="s">
        <v>144</v>
      </c>
      <c r="E472" s="209"/>
      <c r="F472" s="213" t="s">
        <v>630</v>
      </c>
      <c r="G472" s="209"/>
      <c r="H472" s="209"/>
      <c r="L472" s="2"/>
      <c r="M472" s="181"/>
      <c r="T472" s="182"/>
      <c r="AT472" s="99" t="s">
        <v>144</v>
      </c>
      <c r="AU472" s="99" t="s">
        <v>79</v>
      </c>
    </row>
    <row r="473" spans="2:65" s="164" customFormat="1" ht="22.7" customHeight="1" x14ac:dyDescent="0.2">
      <c r="B473" s="163"/>
      <c r="C473" s="226"/>
      <c r="D473" s="227" t="s">
        <v>69</v>
      </c>
      <c r="E473" s="228" t="s">
        <v>631</v>
      </c>
      <c r="F473" s="228" t="s">
        <v>632</v>
      </c>
      <c r="G473" s="226"/>
      <c r="H473" s="226"/>
      <c r="J473" s="174">
        <f>BK473</f>
        <v>0</v>
      </c>
      <c r="L473" s="163"/>
      <c r="M473" s="168"/>
      <c r="P473" s="169">
        <f>SUM(P474:P495)</f>
        <v>8.0019179999999999</v>
      </c>
      <c r="R473" s="169">
        <f>SUM(R474:R495)</f>
        <v>5.3670000000000002E-2</v>
      </c>
      <c r="T473" s="170">
        <f>SUM(T474:T495)</f>
        <v>0</v>
      </c>
      <c r="AR473" s="165" t="s">
        <v>79</v>
      </c>
      <c r="AT473" s="171" t="s">
        <v>69</v>
      </c>
      <c r="AU473" s="171" t="s">
        <v>77</v>
      </c>
      <c r="AY473" s="165" t="s">
        <v>133</v>
      </c>
      <c r="BK473" s="172">
        <f>SUM(BK474:BK495)</f>
        <v>0</v>
      </c>
    </row>
    <row r="474" spans="2:65" s="108" customFormat="1" ht="24.2" customHeight="1" x14ac:dyDescent="0.2">
      <c r="B474" s="2"/>
      <c r="C474" s="204" t="s">
        <v>633</v>
      </c>
      <c r="D474" s="204" t="s">
        <v>135</v>
      </c>
      <c r="E474" s="205" t="s">
        <v>634</v>
      </c>
      <c r="F474" s="206" t="s">
        <v>635</v>
      </c>
      <c r="G474" s="207" t="s">
        <v>597</v>
      </c>
      <c r="H474" s="208">
        <v>1</v>
      </c>
      <c r="I474" s="86"/>
      <c r="J474" s="4">
        <f>ROUND(I474*H474,2)</f>
        <v>0</v>
      </c>
      <c r="K474" s="3" t="s">
        <v>139</v>
      </c>
      <c r="L474" s="2"/>
      <c r="M474" s="175" t="s">
        <v>3</v>
      </c>
      <c r="N474" s="176" t="s">
        <v>41</v>
      </c>
      <c r="O474" s="177">
        <v>1.2</v>
      </c>
      <c r="P474" s="177">
        <f>O474*H474</f>
        <v>1.2</v>
      </c>
      <c r="Q474" s="177">
        <v>2.223E-2</v>
      </c>
      <c r="R474" s="177">
        <f>Q474*H474</f>
        <v>2.223E-2</v>
      </c>
      <c r="S474" s="177">
        <v>0</v>
      </c>
      <c r="T474" s="178">
        <f>S474*H474</f>
        <v>0</v>
      </c>
      <c r="AR474" s="179" t="s">
        <v>244</v>
      </c>
      <c r="AT474" s="179" t="s">
        <v>135</v>
      </c>
      <c r="AU474" s="179" t="s">
        <v>79</v>
      </c>
      <c r="AY474" s="99" t="s">
        <v>133</v>
      </c>
      <c r="BE474" s="180">
        <f>IF(N474="základní",J474,0)</f>
        <v>0</v>
      </c>
      <c r="BF474" s="180">
        <f>IF(N474="snížená",J474,0)</f>
        <v>0</v>
      </c>
      <c r="BG474" s="180">
        <f>IF(N474="zákl. přenesená",J474,0)</f>
        <v>0</v>
      </c>
      <c r="BH474" s="180">
        <f>IF(N474="sníž. přenesená",J474,0)</f>
        <v>0</v>
      </c>
      <c r="BI474" s="180">
        <f>IF(N474="nulová",J474,0)</f>
        <v>0</v>
      </c>
      <c r="BJ474" s="99" t="s">
        <v>77</v>
      </c>
      <c r="BK474" s="180">
        <f>ROUND(I474*H474,2)</f>
        <v>0</v>
      </c>
      <c r="BL474" s="99" t="s">
        <v>244</v>
      </c>
      <c r="BM474" s="179" t="s">
        <v>636</v>
      </c>
    </row>
    <row r="475" spans="2:65" s="108" customFormat="1" ht="29.25" x14ac:dyDescent="0.2">
      <c r="B475" s="2"/>
      <c r="C475" s="209"/>
      <c r="D475" s="210" t="s">
        <v>142</v>
      </c>
      <c r="E475" s="209"/>
      <c r="F475" s="211" t="s">
        <v>637</v>
      </c>
      <c r="G475" s="209"/>
      <c r="H475" s="209"/>
      <c r="L475" s="2"/>
      <c r="M475" s="181"/>
      <c r="T475" s="182"/>
      <c r="AT475" s="99" t="s">
        <v>142</v>
      </c>
      <c r="AU475" s="99" t="s">
        <v>79</v>
      </c>
    </row>
    <row r="476" spans="2:65" s="108" customFormat="1" x14ac:dyDescent="0.2">
      <c r="B476" s="2"/>
      <c r="C476" s="209"/>
      <c r="D476" s="212" t="s">
        <v>144</v>
      </c>
      <c r="E476" s="209"/>
      <c r="F476" s="213" t="s">
        <v>638</v>
      </c>
      <c r="G476" s="209"/>
      <c r="H476" s="209"/>
      <c r="L476" s="2"/>
      <c r="M476" s="181"/>
      <c r="T476" s="182"/>
      <c r="AT476" s="99" t="s">
        <v>144</v>
      </c>
      <c r="AU476" s="99" t="s">
        <v>79</v>
      </c>
    </row>
    <row r="477" spans="2:65" s="108" customFormat="1" ht="33" customHeight="1" x14ac:dyDescent="0.2">
      <c r="B477" s="2"/>
      <c r="C477" s="204" t="s">
        <v>639</v>
      </c>
      <c r="D477" s="204" t="s">
        <v>135</v>
      </c>
      <c r="E477" s="205" t="s">
        <v>640</v>
      </c>
      <c r="F477" s="206" t="s">
        <v>641</v>
      </c>
      <c r="G477" s="207" t="s">
        <v>597</v>
      </c>
      <c r="H477" s="208">
        <v>4</v>
      </c>
      <c r="I477" s="86"/>
      <c r="J477" s="4">
        <f>ROUND(I477*H477,2)</f>
        <v>0</v>
      </c>
      <c r="K477" s="3" t="s">
        <v>139</v>
      </c>
      <c r="L477" s="2"/>
      <c r="M477" s="175" t="s">
        <v>3</v>
      </c>
      <c r="N477" s="176" t="s">
        <v>41</v>
      </c>
      <c r="O477" s="177">
        <v>0.85</v>
      </c>
      <c r="P477" s="177">
        <f>O477*H477</f>
        <v>3.4</v>
      </c>
      <c r="Q477" s="177">
        <v>4.9300000000000004E-3</v>
      </c>
      <c r="R477" s="177">
        <f>Q477*H477</f>
        <v>1.9720000000000001E-2</v>
      </c>
      <c r="S477" s="177">
        <v>0</v>
      </c>
      <c r="T477" s="178">
        <f>S477*H477</f>
        <v>0</v>
      </c>
      <c r="AR477" s="179" t="s">
        <v>244</v>
      </c>
      <c r="AT477" s="179" t="s">
        <v>135</v>
      </c>
      <c r="AU477" s="179" t="s">
        <v>79</v>
      </c>
      <c r="AY477" s="99" t="s">
        <v>133</v>
      </c>
      <c r="BE477" s="180">
        <f>IF(N477="základní",J477,0)</f>
        <v>0</v>
      </c>
      <c r="BF477" s="180">
        <f>IF(N477="snížená",J477,0)</f>
        <v>0</v>
      </c>
      <c r="BG477" s="180">
        <f>IF(N477="zákl. přenesená",J477,0)</f>
        <v>0</v>
      </c>
      <c r="BH477" s="180">
        <f>IF(N477="sníž. přenesená",J477,0)</f>
        <v>0</v>
      </c>
      <c r="BI477" s="180">
        <f>IF(N477="nulová",J477,0)</f>
        <v>0</v>
      </c>
      <c r="BJ477" s="99" t="s">
        <v>77</v>
      </c>
      <c r="BK477" s="180">
        <f>ROUND(I477*H477,2)</f>
        <v>0</v>
      </c>
      <c r="BL477" s="99" t="s">
        <v>244</v>
      </c>
      <c r="BM477" s="179" t="s">
        <v>642</v>
      </c>
    </row>
    <row r="478" spans="2:65" s="108" customFormat="1" ht="19.5" x14ac:dyDescent="0.2">
      <c r="B478" s="2"/>
      <c r="C478" s="209"/>
      <c r="D478" s="210" t="s">
        <v>142</v>
      </c>
      <c r="E478" s="209"/>
      <c r="F478" s="211" t="s">
        <v>643</v>
      </c>
      <c r="G478" s="209"/>
      <c r="H478" s="209"/>
      <c r="L478" s="2"/>
      <c r="M478" s="181"/>
      <c r="T478" s="182"/>
      <c r="AT478" s="99" t="s">
        <v>142</v>
      </c>
      <c r="AU478" s="99" t="s">
        <v>79</v>
      </c>
    </row>
    <row r="479" spans="2:65" s="108" customFormat="1" x14ac:dyDescent="0.2">
      <c r="B479" s="2"/>
      <c r="C479" s="209"/>
      <c r="D479" s="212" t="s">
        <v>144</v>
      </c>
      <c r="E479" s="209"/>
      <c r="F479" s="213" t="s">
        <v>644</v>
      </c>
      <c r="G479" s="209"/>
      <c r="H479" s="209"/>
      <c r="L479" s="2"/>
      <c r="M479" s="181"/>
      <c r="T479" s="182"/>
      <c r="AT479" s="99" t="s">
        <v>144</v>
      </c>
      <c r="AU479" s="99" t="s">
        <v>79</v>
      </c>
    </row>
    <row r="480" spans="2:65" s="108" customFormat="1" ht="21.75" customHeight="1" x14ac:dyDescent="0.2">
      <c r="B480" s="2"/>
      <c r="C480" s="204" t="s">
        <v>645</v>
      </c>
      <c r="D480" s="204" t="s">
        <v>135</v>
      </c>
      <c r="E480" s="205" t="s">
        <v>646</v>
      </c>
      <c r="F480" s="206" t="s">
        <v>647</v>
      </c>
      <c r="G480" s="207" t="s">
        <v>597</v>
      </c>
      <c r="H480" s="208">
        <v>8</v>
      </c>
      <c r="I480" s="86"/>
      <c r="J480" s="4">
        <f>ROUND(I480*H480,2)</f>
        <v>0</v>
      </c>
      <c r="K480" s="3" t="s">
        <v>139</v>
      </c>
      <c r="L480" s="2"/>
      <c r="M480" s="175" t="s">
        <v>3</v>
      </c>
      <c r="N480" s="176" t="s">
        <v>41</v>
      </c>
      <c r="O480" s="177">
        <v>0.28999999999999998</v>
      </c>
      <c r="P480" s="177">
        <f>O480*H480</f>
        <v>2.3199999999999998</v>
      </c>
      <c r="Q480" s="177">
        <v>9.0000000000000006E-5</v>
      </c>
      <c r="R480" s="177">
        <f>Q480*H480</f>
        <v>7.2000000000000005E-4</v>
      </c>
      <c r="S480" s="177">
        <v>0</v>
      </c>
      <c r="T480" s="178">
        <f>S480*H480</f>
        <v>0</v>
      </c>
      <c r="AR480" s="179" t="s">
        <v>244</v>
      </c>
      <c r="AT480" s="179" t="s">
        <v>135</v>
      </c>
      <c r="AU480" s="179" t="s">
        <v>79</v>
      </c>
      <c r="AY480" s="99" t="s">
        <v>133</v>
      </c>
      <c r="BE480" s="180">
        <f>IF(N480="základní",J480,0)</f>
        <v>0</v>
      </c>
      <c r="BF480" s="180">
        <f>IF(N480="snížená",J480,0)</f>
        <v>0</v>
      </c>
      <c r="BG480" s="180">
        <f>IF(N480="zákl. přenesená",J480,0)</f>
        <v>0</v>
      </c>
      <c r="BH480" s="180">
        <f>IF(N480="sníž. přenesená",J480,0)</f>
        <v>0</v>
      </c>
      <c r="BI480" s="180">
        <f>IF(N480="nulová",J480,0)</f>
        <v>0</v>
      </c>
      <c r="BJ480" s="99" t="s">
        <v>77</v>
      </c>
      <c r="BK480" s="180">
        <f>ROUND(I480*H480,2)</f>
        <v>0</v>
      </c>
      <c r="BL480" s="99" t="s">
        <v>244</v>
      </c>
      <c r="BM480" s="179" t="s">
        <v>648</v>
      </c>
    </row>
    <row r="481" spans="2:65" s="108" customFormat="1" ht="19.5" x14ac:dyDescent="0.2">
      <c r="B481" s="2"/>
      <c r="C481" s="209"/>
      <c r="D481" s="210" t="s">
        <v>142</v>
      </c>
      <c r="E481" s="209"/>
      <c r="F481" s="211" t="s">
        <v>649</v>
      </c>
      <c r="G481" s="209"/>
      <c r="H481" s="209"/>
      <c r="L481" s="2"/>
      <c r="M481" s="181"/>
      <c r="T481" s="182"/>
      <c r="AT481" s="99" t="s">
        <v>142</v>
      </c>
      <c r="AU481" s="99" t="s">
        <v>79</v>
      </c>
    </row>
    <row r="482" spans="2:65" s="108" customFormat="1" x14ac:dyDescent="0.2">
      <c r="B482" s="2"/>
      <c r="C482" s="209"/>
      <c r="D482" s="212" t="s">
        <v>144</v>
      </c>
      <c r="E482" s="209"/>
      <c r="F482" s="213" t="s">
        <v>650</v>
      </c>
      <c r="G482" s="209"/>
      <c r="H482" s="209"/>
      <c r="L482" s="2"/>
      <c r="M482" s="181"/>
      <c r="T482" s="182"/>
      <c r="AT482" s="99" t="s">
        <v>144</v>
      </c>
      <c r="AU482" s="99" t="s">
        <v>79</v>
      </c>
    </row>
    <row r="483" spans="2:65" s="108" customFormat="1" ht="16.5" customHeight="1" x14ac:dyDescent="0.2">
      <c r="B483" s="2"/>
      <c r="C483" s="221" t="s">
        <v>651</v>
      </c>
      <c r="D483" s="221" t="s">
        <v>224</v>
      </c>
      <c r="E483" s="222" t="s">
        <v>652</v>
      </c>
      <c r="F483" s="223" t="s">
        <v>653</v>
      </c>
      <c r="G483" s="224" t="s">
        <v>552</v>
      </c>
      <c r="H483" s="225">
        <v>8</v>
      </c>
      <c r="I483" s="87"/>
      <c r="J483" s="6">
        <f>ROUND(I483*H483,2)</f>
        <v>0</v>
      </c>
      <c r="K483" s="5" t="s">
        <v>139</v>
      </c>
      <c r="L483" s="193"/>
      <c r="M483" s="194" t="s">
        <v>3</v>
      </c>
      <c r="N483" s="195" t="s">
        <v>41</v>
      </c>
      <c r="O483" s="177">
        <v>0</v>
      </c>
      <c r="P483" s="177">
        <f>O483*H483</f>
        <v>0</v>
      </c>
      <c r="Q483" s="177">
        <v>1.4999999999999999E-4</v>
      </c>
      <c r="R483" s="177">
        <f>Q483*H483</f>
        <v>1.1999999999999999E-3</v>
      </c>
      <c r="S483" s="177">
        <v>0</v>
      </c>
      <c r="T483" s="178">
        <f>S483*H483</f>
        <v>0</v>
      </c>
      <c r="AR483" s="179" t="s">
        <v>361</v>
      </c>
      <c r="AT483" s="179" t="s">
        <v>224</v>
      </c>
      <c r="AU483" s="179" t="s">
        <v>79</v>
      </c>
      <c r="AY483" s="99" t="s">
        <v>133</v>
      </c>
      <c r="BE483" s="180">
        <f>IF(N483="základní",J483,0)</f>
        <v>0</v>
      </c>
      <c r="BF483" s="180">
        <f>IF(N483="snížená",J483,0)</f>
        <v>0</v>
      </c>
      <c r="BG483" s="180">
        <f>IF(N483="zákl. přenesená",J483,0)</f>
        <v>0</v>
      </c>
      <c r="BH483" s="180">
        <f>IF(N483="sníž. přenesená",J483,0)</f>
        <v>0</v>
      </c>
      <c r="BI483" s="180">
        <f>IF(N483="nulová",J483,0)</f>
        <v>0</v>
      </c>
      <c r="BJ483" s="99" t="s">
        <v>77</v>
      </c>
      <c r="BK483" s="180">
        <f>ROUND(I483*H483,2)</f>
        <v>0</v>
      </c>
      <c r="BL483" s="99" t="s">
        <v>244</v>
      </c>
      <c r="BM483" s="179" t="s">
        <v>654</v>
      </c>
    </row>
    <row r="484" spans="2:65" s="108" customFormat="1" x14ac:dyDescent="0.2">
      <c r="B484" s="2"/>
      <c r="C484" s="209"/>
      <c r="D484" s="210" t="s">
        <v>142</v>
      </c>
      <c r="E484" s="209"/>
      <c r="F484" s="211" t="s">
        <v>653</v>
      </c>
      <c r="G484" s="209"/>
      <c r="H484" s="209"/>
      <c r="L484" s="2"/>
      <c r="M484" s="181"/>
      <c r="T484" s="182"/>
      <c r="AT484" s="99" t="s">
        <v>142</v>
      </c>
      <c r="AU484" s="99" t="s">
        <v>79</v>
      </c>
    </row>
    <row r="485" spans="2:65" s="108" customFormat="1" ht="24.2" customHeight="1" x14ac:dyDescent="0.2">
      <c r="B485" s="2"/>
      <c r="C485" s="221" t="s">
        <v>655</v>
      </c>
      <c r="D485" s="221" t="s">
        <v>224</v>
      </c>
      <c r="E485" s="222" t="s">
        <v>656</v>
      </c>
      <c r="F485" s="223" t="s">
        <v>657</v>
      </c>
      <c r="G485" s="224" t="s">
        <v>552</v>
      </c>
      <c r="H485" s="225">
        <v>8</v>
      </c>
      <c r="I485" s="87"/>
      <c r="J485" s="6">
        <f>ROUND(I485*H485,2)</f>
        <v>0</v>
      </c>
      <c r="K485" s="5" t="s">
        <v>3</v>
      </c>
      <c r="L485" s="193"/>
      <c r="M485" s="194" t="s">
        <v>3</v>
      </c>
      <c r="N485" s="195" t="s">
        <v>41</v>
      </c>
      <c r="O485" s="177">
        <v>0</v>
      </c>
      <c r="P485" s="177">
        <f>O485*H485</f>
        <v>0</v>
      </c>
      <c r="Q485" s="177">
        <v>1E-4</v>
      </c>
      <c r="R485" s="177">
        <f>Q485*H485</f>
        <v>8.0000000000000004E-4</v>
      </c>
      <c r="S485" s="177">
        <v>0</v>
      </c>
      <c r="T485" s="178">
        <f>S485*H485</f>
        <v>0</v>
      </c>
      <c r="AR485" s="179" t="s">
        <v>361</v>
      </c>
      <c r="AT485" s="179" t="s">
        <v>224</v>
      </c>
      <c r="AU485" s="179" t="s">
        <v>79</v>
      </c>
      <c r="AY485" s="99" t="s">
        <v>133</v>
      </c>
      <c r="BE485" s="180">
        <f>IF(N485="základní",J485,0)</f>
        <v>0</v>
      </c>
      <c r="BF485" s="180">
        <f>IF(N485="snížená",J485,0)</f>
        <v>0</v>
      </c>
      <c r="BG485" s="180">
        <f>IF(N485="zákl. přenesená",J485,0)</f>
        <v>0</v>
      </c>
      <c r="BH485" s="180">
        <f>IF(N485="sníž. přenesená",J485,0)</f>
        <v>0</v>
      </c>
      <c r="BI485" s="180">
        <f>IF(N485="nulová",J485,0)</f>
        <v>0</v>
      </c>
      <c r="BJ485" s="99" t="s">
        <v>77</v>
      </c>
      <c r="BK485" s="180">
        <f>ROUND(I485*H485,2)</f>
        <v>0</v>
      </c>
      <c r="BL485" s="99" t="s">
        <v>244</v>
      </c>
      <c r="BM485" s="179" t="s">
        <v>658</v>
      </c>
    </row>
    <row r="486" spans="2:65" s="108" customFormat="1" x14ac:dyDescent="0.2">
      <c r="B486" s="2"/>
      <c r="C486" s="209"/>
      <c r="D486" s="210" t="s">
        <v>142</v>
      </c>
      <c r="E486" s="209"/>
      <c r="F486" s="211" t="s">
        <v>657</v>
      </c>
      <c r="G486" s="209"/>
      <c r="H486" s="209"/>
      <c r="L486" s="2"/>
      <c r="M486" s="181"/>
      <c r="T486" s="182"/>
      <c r="AT486" s="99" t="s">
        <v>142</v>
      </c>
      <c r="AU486" s="99" t="s">
        <v>79</v>
      </c>
    </row>
    <row r="487" spans="2:65" s="108" customFormat="1" ht="24.2" customHeight="1" x14ac:dyDescent="0.2">
      <c r="B487" s="2"/>
      <c r="C487" s="204" t="s">
        <v>659</v>
      </c>
      <c r="D487" s="204" t="s">
        <v>135</v>
      </c>
      <c r="E487" s="205" t="s">
        <v>660</v>
      </c>
      <c r="F487" s="206" t="s">
        <v>661</v>
      </c>
      <c r="G487" s="207" t="s">
        <v>597</v>
      </c>
      <c r="H487" s="208">
        <v>4</v>
      </c>
      <c r="I487" s="86"/>
      <c r="J487" s="4">
        <f>ROUND(I487*H487,2)</f>
        <v>0</v>
      </c>
      <c r="K487" s="3" t="s">
        <v>139</v>
      </c>
      <c r="L487" s="2"/>
      <c r="M487" s="175" t="s">
        <v>3</v>
      </c>
      <c r="N487" s="176" t="s">
        <v>41</v>
      </c>
      <c r="O487" s="177">
        <v>0.2</v>
      </c>
      <c r="P487" s="177">
        <f>O487*H487</f>
        <v>0.8</v>
      </c>
      <c r="Q487" s="177">
        <v>1.8E-3</v>
      </c>
      <c r="R487" s="177">
        <f>Q487*H487</f>
        <v>7.1999999999999998E-3</v>
      </c>
      <c r="S487" s="177">
        <v>0</v>
      </c>
      <c r="T487" s="178">
        <f>S487*H487</f>
        <v>0</v>
      </c>
      <c r="AR487" s="179" t="s">
        <v>244</v>
      </c>
      <c r="AT487" s="179" t="s">
        <v>135</v>
      </c>
      <c r="AU487" s="179" t="s">
        <v>79</v>
      </c>
      <c r="AY487" s="99" t="s">
        <v>133</v>
      </c>
      <c r="BE487" s="180">
        <f>IF(N487="základní",J487,0)</f>
        <v>0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99" t="s">
        <v>77</v>
      </c>
      <c r="BK487" s="180">
        <f>ROUND(I487*H487,2)</f>
        <v>0</v>
      </c>
      <c r="BL487" s="99" t="s">
        <v>244</v>
      </c>
      <c r="BM487" s="179" t="s">
        <v>662</v>
      </c>
    </row>
    <row r="488" spans="2:65" s="108" customFormat="1" ht="19.5" x14ac:dyDescent="0.2">
      <c r="B488" s="2"/>
      <c r="C488" s="209"/>
      <c r="D488" s="210" t="s">
        <v>142</v>
      </c>
      <c r="E488" s="209"/>
      <c r="F488" s="211" t="s">
        <v>663</v>
      </c>
      <c r="G488" s="209"/>
      <c r="H488" s="209"/>
      <c r="L488" s="2"/>
      <c r="M488" s="181"/>
      <c r="T488" s="182"/>
      <c r="AT488" s="99" t="s">
        <v>142</v>
      </c>
      <c r="AU488" s="99" t="s">
        <v>79</v>
      </c>
    </row>
    <row r="489" spans="2:65" s="108" customFormat="1" x14ac:dyDescent="0.2">
      <c r="B489" s="2"/>
      <c r="C489" s="209"/>
      <c r="D489" s="212" t="s">
        <v>144</v>
      </c>
      <c r="E489" s="209"/>
      <c r="F489" s="213" t="s">
        <v>664</v>
      </c>
      <c r="G489" s="209"/>
      <c r="H489" s="209"/>
      <c r="L489" s="2"/>
      <c r="M489" s="181"/>
      <c r="T489" s="182"/>
      <c r="AT489" s="99" t="s">
        <v>144</v>
      </c>
      <c r="AU489" s="99" t="s">
        <v>79</v>
      </c>
    </row>
    <row r="490" spans="2:65" s="108" customFormat="1" ht="21.75" customHeight="1" x14ac:dyDescent="0.2">
      <c r="B490" s="2"/>
      <c r="C490" s="204" t="s">
        <v>665</v>
      </c>
      <c r="D490" s="204" t="s">
        <v>135</v>
      </c>
      <c r="E490" s="205" t="s">
        <v>666</v>
      </c>
      <c r="F490" s="206" t="s">
        <v>667</v>
      </c>
      <c r="G490" s="207" t="s">
        <v>597</v>
      </c>
      <c r="H490" s="208">
        <v>1</v>
      </c>
      <c r="I490" s="86"/>
      <c r="J490" s="4">
        <f>ROUND(I490*H490,2)</f>
        <v>0</v>
      </c>
      <c r="K490" s="3" t="s">
        <v>139</v>
      </c>
      <c r="L490" s="2"/>
      <c r="M490" s="175" t="s">
        <v>3</v>
      </c>
      <c r="N490" s="176" t="s">
        <v>41</v>
      </c>
      <c r="O490" s="177">
        <v>0.2</v>
      </c>
      <c r="P490" s="177">
        <f>O490*H490</f>
        <v>0.2</v>
      </c>
      <c r="Q490" s="177">
        <v>1.8E-3</v>
      </c>
      <c r="R490" s="177">
        <f>Q490*H490</f>
        <v>1.8E-3</v>
      </c>
      <c r="S490" s="177">
        <v>0</v>
      </c>
      <c r="T490" s="178">
        <f>S490*H490</f>
        <v>0</v>
      </c>
      <c r="AR490" s="179" t="s">
        <v>244</v>
      </c>
      <c r="AT490" s="179" t="s">
        <v>135</v>
      </c>
      <c r="AU490" s="179" t="s">
        <v>79</v>
      </c>
      <c r="AY490" s="99" t="s">
        <v>133</v>
      </c>
      <c r="BE490" s="180">
        <f>IF(N490="základní",J490,0)</f>
        <v>0</v>
      </c>
      <c r="BF490" s="180">
        <f>IF(N490="snížená",J490,0)</f>
        <v>0</v>
      </c>
      <c r="BG490" s="180">
        <f>IF(N490="zákl. přenesená",J490,0)</f>
        <v>0</v>
      </c>
      <c r="BH490" s="180">
        <f>IF(N490="sníž. přenesená",J490,0)</f>
        <v>0</v>
      </c>
      <c r="BI490" s="180">
        <f>IF(N490="nulová",J490,0)</f>
        <v>0</v>
      </c>
      <c r="BJ490" s="99" t="s">
        <v>77</v>
      </c>
      <c r="BK490" s="180">
        <f>ROUND(I490*H490,2)</f>
        <v>0</v>
      </c>
      <c r="BL490" s="99" t="s">
        <v>244</v>
      </c>
      <c r="BM490" s="179" t="s">
        <v>668</v>
      </c>
    </row>
    <row r="491" spans="2:65" s="108" customFormat="1" x14ac:dyDescent="0.2">
      <c r="B491" s="2"/>
      <c r="C491" s="209"/>
      <c r="D491" s="210" t="s">
        <v>142</v>
      </c>
      <c r="E491" s="209"/>
      <c r="F491" s="211" t="s">
        <v>669</v>
      </c>
      <c r="G491" s="209"/>
      <c r="H491" s="209"/>
      <c r="L491" s="2"/>
      <c r="M491" s="181"/>
      <c r="T491" s="182"/>
      <c r="AT491" s="99" t="s">
        <v>142</v>
      </c>
      <c r="AU491" s="99" t="s">
        <v>79</v>
      </c>
    </row>
    <row r="492" spans="2:65" s="108" customFormat="1" x14ac:dyDescent="0.2">
      <c r="B492" s="2"/>
      <c r="C492" s="209"/>
      <c r="D492" s="212" t="s">
        <v>144</v>
      </c>
      <c r="E492" s="209"/>
      <c r="F492" s="213" t="s">
        <v>670</v>
      </c>
      <c r="G492" s="209"/>
      <c r="H492" s="209"/>
      <c r="L492" s="2"/>
      <c r="M492" s="181"/>
      <c r="T492" s="182"/>
      <c r="AT492" s="99" t="s">
        <v>144</v>
      </c>
      <c r="AU492" s="99" t="s">
        <v>79</v>
      </c>
    </row>
    <row r="493" spans="2:65" s="108" customFormat="1" ht="24.2" customHeight="1" x14ac:dyDescent="0.2">
      <c r="B493" s="2"/>
      <c r="C493" s="204" t="s">
        <v>671</v>
      </c>
      <c r="D493" s="204" t="s">
        <v>135</v>
      </c>
      <c r="E493" s="205" t="s">
        <v>672</v>
      </c>
      <c r="F493" s="206" t="s">
        <v>673</v>
      </c>
      <c r="G493" s="207" t="s">
        <v>198</v>
      </c>
      <c r="H493" s="208">
        <v>5.3999999999999999E-2</v>
      </c>
      <c r="I493" s="86"/>
      <c r="J493" s="4">
        <f>ROUND(I493*H493,2)</f>
        <v>0</v>
      </c>
      <c r="K493" s="3" t="s">
        <v>139</v>
      </c>
      <c r="L493" s="2"/>
      <c r="M493" s="175" t="s">
        <v>3</v>
      </c>
      <c r="N493" s="176" t="s">
        <v>41</v>
      </c>
      <c r="O493" s="177">
        <v>1.5169999999999999</v>
      </c>
      <c r="P493" s="177">
        <f>O493*H493</f>
        <v>8.1917999999999991E-2</v>
      </c>
      <c r="Q493" s="177">
        <v>0</v>
      </c>
      <c r="R493" s="177">
        <f>Q493*H493</f>
        <v>0</v>
      </c>
      <c r="S493" s="177">
        <v>0</v>
      </c>
      <c r="T493" s="178">
        <f>S493*H493</f>
        <v>0</v>
      </c>
      <c r="AR493" s="179" t="s">
        <v>244</v>
      </c>
      <c r="AT493" s="179" t="s">
        <v>135</v>
      </c>
      <c r="AU493" s="179" t="s">
        <v>79</v>
      </c>
      <c r="AY493" s="99" t="s">
        <v>133</v>
      </c>
      <c r="BE493" s="180">
        <f>IF(N493="základní",J493,0)</f>
        <v>0</v>
      </c>
      <c r="BF493" s="180">
        <f>IF(N493="snížená",J493,0)</f>
        <v>0</v>
      </c>
      <c r="BG493" s="180">
        <f>IF(N493="zákl. přenesená",J493,0)</f>
        <v>0</v>
      </c>
      <c r="BH493" s="180">
        <f>IF(N493="sníž. přenesená",J493,0)</f>
        <v>0</v>
      </c>
      <c r="BI493" s="180">
        <f>IF(N493="nulová",J493,0)</f>
        <v>0</v>
      </c>
      <c r="BJ493" s="99" t="s">
        <v>77</v>
      </c>
      <c r="BK493" s="180">
        <f>ROUND(I493*H493,2)</f>
        <v>0</v>
      </c>
      <c r="BL493" s="99" t="s">
        <v>244</v>
      </c>
      <c r="BM493" s="179" t="s">
        <v>674</v>
      </c>
    </row>
    <row r="494" spans="2:65" s="108" customFormat="1" ht="29.25" x14ac:dyDescent="0.2">
      <c r="B494" s="2"/>
      <c r="C494" s="209"/>
      <c r="D494" s="210" t="s">
        <v>142</v>
      </c>
      <c r="E494" s="209"/>
      <c r="F494" s="211" t="s">
        <v>675</v>
      </c>
      <c r="G494" s="209"/>
      <c r="H494" s="209"/>
      <c r="L494" s="2"/>
      <c r="M494" s="181"/>
      <c r="T494" s="182"/>
      <c r="AT494" s="99" t="s">
        <v>142</v>
      </c>
      <c r="AU494" s="99" t="s">
        <v>79</v>
      </c>
    </row>
    <row r="495" spans="2:65" s="108" customFormat="1" x14ac:dyDescent="0.2">
      <c r="B495" s="2"/>
      <c r="C495" s="209"/>
      <c r="D495" s="212" t="s">
        <v>144</v>
      </c>
      <c r="E495" s="209"/>
      <c r="F495" s="213" t="s">
        <v>676</v>
      </c>
      <c r="G495" s="209"/>
      <c r="H495" s="209"/>
      <c r="L495" s="2"/>
      <c r="M495" s="181"/>
      <c r="T495" s="182"/>
      <c r="AT495" s="99" t="s">
        <v>144</v>
      </c>
      <c r="AU495" s="99" t="s">
        <v>79</v>
      </c>
    </row>
    <row r="496" spans="2:65" s="164" customFormat="1" ht="22.7" customHeight="1" x14ac:dyDescent="0.2">
      <c r="B496" s="163"/>
      <c r="C496" s="226"/>
      <c r="D496" s="227" t="s">
        <v>69</v>
      </c>
      <c r="E496" s="228" t="s">
        <v>677</v>
      </c>
      <c r="F496" s="228" t="s">
        <v>678</v>
      </c>
      <c r="G496" s="226"/>
      <c r="H496" s="226"/>
      <c r="J496" s="174">
        <f>BK496</f>
        <v>0</v>
      </c>
      <c r="L496" s="163"/>
      <c r="M496" s="168"/>
      <c r="P496" s="169">
        <f>SUM(P497:P509)</f>
        <v>5.3885200000000006</v>
      </c>
      <c r="R496" s="169">
        <f>SUM(R497:R509)</f>
        <v>9.7110000000000002E-2</v>
      </c>
      <c r="T496" s="170">
        <f>SUM(T497:T509)</f>
        <v>0</v>
      </c>
      <c r="AR496" s="165" t="s">
        <v>79</v>
      </c>
      <c r="AT496" s="171" t="s">
        <v>69</v>
      </c>
      <c r="AU496" s="171" t="s">
        <v>77</v>
      </c>
      <c r="AY496" s="165" t="s">
        <v>133</v>
      </c>
      <c r="BK496" s="172">
        <f>SUM(BK497:BK509)</f>
        <v>0</v>
      </c>
    </row>
    <row r="497" spans="2:65" s="108" customFormat="1" ht="33" customHeight="1" x14ac:dyDescent="0.2">
      <c r="B497" s="2"/>
      <c r="C497" s="204" t="s">
        <v>679</v>
      </c>
      <c r="D497" s="204" t="s">
        <v>135</v>
      </c>
      <c r="E497" s="205" t="s">
        <v>680</v>
      </c>
      <c r="F497" s="206" t="s">
        <v>681</v>
      </c>
      <c r="G497" s="207" t="s">
        <v>159</v>
      </c>
      <c r="H497" s="208">
        <v>2</v>
      </c>
      <c r="I497" s="86"/>
      <c r="J497" s="4">
        <f>ROUND(I497*H497,2)</f>
        <v>0</v>
      </c>
      <c r="K497" s="3" t="s">
        <v>139</v>
      </c>
      <c r="L497" s="2"/>
      <c r="M497" s="175" t="s">
        <v>3</v>
      </c>
      <c r="N497" s="176" t="s">
        <v>41</v>
      </c>
      <c r="O497" s="177">
        <v>1.617</v>
      </c>
      <c r="P497" s="177">
        <f>O497*H497</f>
        <v>3.234</v>
      </c>
      <c r="Q497" s="177">
        <v>4.7300000000000002E-2</v>
      </c>
      <c r="R497" s="177">
        <f>Q497*H497</f>
        <v>9.4600000000000004E-2</v>
      </c>
      <c r="S497" s="177">
        <v>0</v>
      </c>
      <c r="T497" s="178">
        <f>S497*H497</f>
        <v>0</v>
      </c>
      <c r="AR497" s="179" t="s">
        <v>244</v>
      </c>
      <c r="AT497" s="179" t="s">
        <v>135</v>
      </c>
      <c r="AU497" s="179" t="s">
        <v>79</v>
      </c>
      <c r="AY497" s="99" t="s">
        <v>133</v>
      </c>
      <c r="BE497" s="180">
        <f>IF(N497="základní",J497,0)</f>
        <v>0</v>
      </c>
      <c r="BF497" s="180">
        <f>IF(N497="snížená",J497,0)</f>
        <v>0</v>
      </c>
      <c r="BG497" s="180">
        <f>IF(N497="zákl. přenesená",J497,0)</f>
        <v>0</v>
      </c>
      <c r="BH497" s="180">
        <f>IF(N497="sníž. přenesená",J497,0)</f>
        <v>0</v>
      </c>
      <c r="BI497" s="180">
        <f>IF(N497="nulová",J497,0)</f>
        <v>0</v>
      </c>
      <c r="BJ497" s="99" t="s">
        <v>77</v>
      </c>
      <c r="BK497" s="180">
        <f>ROUND(I497*H497,2)</f>
        <v>0</v>
      </c>
      <c r="BL497" s="99" t="s">
        <v>244</v>
      </c>
      <c r="BM497" s="179" t="s">
        <v>682</v>
      </c>
    </row>
    <row r="498" spans="2:65" s="108" customFormat="1" ht="48.75" x14ac:dyDescent="0.2">
      <c r="B498" s="2"/>
      <c r="C498" s="209"/>
      <c r="D498" s="210" t="s">
        <v>142</v>
      </c>
      <c r="E498" s="209"/>
      <c r="F498" s="211" t="s">
        <v>683</v>
      </c>
      <c r="G498" s="209"/>
      <c r="H498" s="209"/>
      <c r="L498" s="2"/>
      <c r="M498" s="181"/>
      <c r="T498" s="182"/>
      <c r="AT498" s="99" t="s">
        <v>142</v>
      </c>
      <c r="AU498" s="99" t="s">
        <v>79</v>
      </c>
    </row>
    <row r="499" spans="2:65" s="108" customFormat="1" x14ac:dyDescent="0.2">
      <c r="B499" s="2"/>
      <c r="C499" s="209"/>
      <c r="D499" s="212" t="s">
        <v>144</v>
      </c>
      <c r="E499" s="209"/>
      <c r="F499" s="213" t="s">
        <v>684</v>
      </c>
      <c r="G499" s="209"/>
      <c r="H499" s="209"/>
      <c r="L499" s="2"/>
      <c r="M499" s="181"/>
      <c r="T499" s="182"/>
      <c r="AT499" s="99" t="s">
        <v>144</v>
      </c>
      <c r="AU499" s="99" t="s">
        <v>79</v>
      </c>
    </row>
    <row r="500" spans="2:65" s="184" customFormat="1" x14ac:dyDescent="0.2">
      <c r="B500" s="183"/>
      <c r="C500" s="214"/>
      <c r="D500" s="210" t="s">
        <v>146</v>
      </c>
      <c r="E500" s="215" t="s">
        <v>3</v>
      </c>
      <c r="F500" s="216" t="s">
        <v>685</v>
      </c>
      <c r="G500" s="214"/>
      <c r="H500" s="215" t="s">
        <v>3</v>
      </c>
      <c r="L500" s="183"/>
      <c r="M500" s="186"/>
      <c r="T500" s="187"/>
      <c r="AT500" s="185" t="s">
        <v>146</v>
      </c>
      <c r="AU500" s="185" t="s">
        <v>79</v>
      </c>
      <c r="AV500" s="184" t="s">
        <v>77</v>
      </c>
      <c r="AW500" s="184" t="s">
        <v>31</v>
      </c>
      <c r="AX500" s="184" t="s">
        <v>70</v>
      </c>
      <c r="AY500" s="185" t="s">
        <v>133</v>
      </c>
    </row>
    <row r="501" spans="2:65" s="189" customFormat="1" x14ac:dyDescent="0.2">
      <c r="B501" s="188"/>
      <c r="C501" s="217"/>
      <c r="D501" s="210" t="s">
        <v>146</v>
      </c>
      <c r="E501" s="218" t="s">
        <v>3</v>
      </c>
      <c r="F501" s="219" t="s">
        <v>686</v>
      </c>
      <c r="G501" s="217"/>
      <c r="H501" s="220">
        <v>2</v>
      </c>
      <c r="L501" s="188"/>
      <c r="M501" s="191"/>
      <c r="T501" s="192"/>
      <c r="AT501" s="190" t="s">
        <v>146</v>
      </c>
      <c r="AU501" s="190" t="s">
        <v>79</v>
      </c>
      <c r="AV501" s="189" t="s">
        <v>79</v>
      </c>
      <c r="AW501" s="189" t="s">
        <v>31</v>
      </c>
      <c r="AX501" s="189" t="s">
        <v>77</v>
      </c>
      <c r="AY501" s="190" t="s">
        <v>133</v>
      </c>
    </row>
    <row r="502" spans="2:65" s="108" customFormat="1" ht="16.5" customHeight="1" x14ac:dyDescent="0.2">
      <c r="B502" s="2"/>
      <c r="C502" s="204" t="s">
        <v>687</v>
      </c>
      <c r="D502" s="204" t="s">
        <v>135</v>
      </c>
      <c r="E502" s="205" t="s">
        <v>688</v>
      </c>
      <c r="F502" s="206" t="s">
        <v>689</v>
      </c>
      <c r="G502" s="207" t="s">
        <v>552</v>
      </c>
      <c r="H502" s="208">
        <v>1</v>
      </c>
      <c r="I502" s="86"/>
      <c r="J502" s="4">
        <f>ROUND(I502*H502,2)</f>
        <v>0</v>
      </c>
      <c r="K502" s="3" t="s">
        <v>139</v>
      </c>
      <c r="L502" s="2"/>
      <c r="M502" s="175" t="s">
        <v>3</v>
      </c>
      <c r="N502" s="176" t="s">
        <v>41</v>
      </c>
      <c r="O502" s="177">
        <v>1.9450000000000001</v>
      </c>
      <c r="P502" s="177">
        <f>O502*H502</f>
        <v>1.9450000000000001</v>
      </c>
      <c r="Q502" s="177">
        <v>1.0000000000000001E-5</v>
      </c>
      <c r="R502" s="177">
        <f>Q502*H502</f>
        <v>1.0000000000000001E-5</v>
      </c>
      <c r="S502" s="177">
        <v>0</v>
      </c>
      <c r="T502" s="178">
        <f>S502*H502</f>
        <v>0</v>
      </c>
      <c r="AR502" s="179" t="s">
        <v>244</v>
      </c>
      <c r="AT502" s="179" t="s">
        <v>135</v>
      </c>
      <c r="AU502" s="179" t="s">
        <v>79</v>
      </c>
      <c r="AY502" s="99" t="s">
        <v>133</v>
      </c>
      <c r="BE502" s="180">
        <f>IF(N502="základní",J502,0)</f>
        <v>0</v>
      </c>
      <c r="BF502" s="180">
        <f>IF(N502="snížená",J502,0)</f>
        <v>0</v>
      </c>
      <c r="BG502" s="180">
        <f>IF(N502="zákl. přenesená",J502,0)</f>
        <v>0</v>
      </c>
      <c r="BH502" s="180">
        <f>IF(N502="sníž. přenesená",J502,0)</f>
        <v>0</v>
      </c>
      <c r="BI502" s="180">
        <f>IF(N502="nulová",J502,0)</f>
        <v>0</v>
      </c>
      <c r="BJ502" s="99" t="s">
        <v>77</v>
      </c>
      <c r="BK502" s="180">
        <f>ROUND(I502*H502,2)</f>
        <v>0</v>
      </c>
      <c r="BL502" s="99" t="s">
        <v>244</v>
      </c>
      <c r="BM502" s="179" t="s">
        <v>690</v>
      </c>
    </row>
    <row r="503" spans="2:65" s="108" customFormat="1" ht="19.5" x14ac:dyDescent="0.2">
      <c r="B503" s="2"/>
      <c r="C503" s="209"/>
      <c r="D503" s="210" t="s">
        <v>142</v>
      </c>
      <c r="E503" s="209"/>
      <c r="F503" s="211" t="s">
        <v>691</v>
      </c>
      <c r="G503" s="209"/>
      <c r="H503" s="209"/>
      <c r="L503" s="2"/>
      <c r="M503" s="181"/>
      <c r="T503" s="182"/>
      <c r="AT503" s="99" t="s">
        <v>142</v>
      </c>
      <c r="AU503" s="99" t="s">
        <v>79</v>
      </c>
    </row>
    <row r="504" spans="2:65" s="108" customFormat="1" x14ac:dyDescent="0.2">
      <c r="B504" s="2"/>
      <c r="C504" s="209"/>
      <c r="D504" s="212" t="s">
        <v>144</v>
      </c>
      <c r="E504" s="209"/>
      <c r="F504" s="213" t="s">
        <v>692</v>
      </c>
      <c r="G504" s="209"/>
      <c r="H504" s="209"/>
      <c r="L504" s="2"/>
      <c r="M504" s="181"/>
      <c r="T504" s="182"/>
      <c r="AT504" s="99" t="s">
        <v>144</v>
      </c>
      <c r="AU504" s="99" t="s">
        <v>79</v>
      </c>
    </row>
    <row r="505" spans="2:65" s="108" customFormat="1" ht="24.2" customHeight="1" x14ac:dyDescent="0.2">
      <c r="B505" s="2"/>
      <c r="C505" s="221" t="s">
        <v>693</v>
      </c>
      <c r="D505" s="221" t="s">
        <v>224</v>
      </c>
      <c r="E505" s="222" t="s">
        <v>694</v>
      </c>
      <c r="F505" s="223" t="s">
        <v>695</v>
      </c>
      <c r="G505" s="224" t="s">
        <v>552</v>
      </c>
      <c r="H505" s="225">
        <v>1</v>
      </c>
      <c r="I505" s="87"/>
      <c r="J505" s="6">
        <f>ROUND(I505*H505,2)</f>
        <v>0</v>
      </c>
      <c r="K505" s="5" t="s">
        <v>139</v>
      </c>
      <c r="L505" s="193"/>
      <c r="M505" s="194" t="s">
        <v>3</v>
      </c>
      <c r="N505" s="195" t="s">
        <v>41</v>
      </c>
      <c r="O505" s="177">
        <v>0</v>
      </c>
      <c r="P505" s="177">
        <f>O505*H505</f>
        <v>0</v>
      </c>
      <c r="Q505" s="177">
        <v>2.5000000000000001E-3</v>
      </c>
      <c r="R505" s="177">
        <f>Q505*H505</f>
        <v>2.5000000000000001E-3</v>
      </c>
      <c r="S505" s="177">
        <v>0</v>
      </c>
      <c r="T505" s="178">
        <f>S505*H505</f>
        <v>0</v>
      </c>
      <c r="AR505" s="179" t="s">
        <v>361</v>
      </c>
      <c r="AT505" s="179" t="s">
        <v>224</v>
      </c>
      <c r="AU505" s="179" t="s">
        <v>79</v>
      </c>
      <c r="AY505" s="99" t="s">
        <v>133</v>
      </c>
      <c r="BE505" s="180">
        <f>IF(N505="základní",J505,0)</f>
        <v>0</v>
      </c>
      <c r="BF505" s="180">
        <f>IF(N505="snížená",J505,0)</f>
        <v>0</v>
      </c>
      <c r="BG505" s="180">
        <f>IF(N505="zákl. přenesená",J505,0)</f>
        <v>0</v>
      </c>
      <c r="BH505" s="180">
        <f>IF(N505="sníž. přenesená",J505,0)</f>
        <v>0</v>
      </c>
      <c r="BI505" s="180">
        <f>IF(N505="nulová",J505,0)</f>
        <v>0</v>
      </c>
      <c r="BJ505" s="99" t="s">
        <v>77</v>
      </c>
      <c r="BK505" s="180">
        <f>ROUND(I505*H505,2)</f>
        <v>0</v>
      </c>
      <c r="BL505" s="99" t="s">
        <v>244</v>
      </c>
      <c r="BM505" s="179" t="s">
        <v>696</v>
      </c>
    </row>
    <row r="506" spans="2:65" s="108" customFormat="1" ht="19.5" x14ac:dyDescent="0.2">
      <c r="B506" s="2"/>
      <c r="C506" s="209"/>
      <c r="D506" s="210" t="s">
        <v>142</v>
      </c>
      <c r="E506" s="209"/>
      <c r="F506" s="211" t="s">
        <v>695</v>
      </c>
      <c r="G506" s="209"/>
      <c r="H506" s="209"/>
      <c r="L506" s="2"/>
      <c r="M506" s="181"/>
      <c r="T506" s="182"/>
      <c r="AT506" s="99" t="s">
        <v>142</v>
      </c>
      <c r="AU506" s="99" t="s">
        <v>79</v>
      </c>
    </row>
    <row r="507" spans="2:65" s="108" customFormat="1" ht="24.2" customHeight="1" x14ac:dyDescent="0.2">
      <c r="B507" s="2"/>
      <c r="C507" s="204" t="s">
        <v>697</v>
      </c>
      <c r="D507" s="204" t="s">
        <v>135</v>
      </c>
      <c r="E507" s="205" t="s">
        <v>698</v>
      </c>
      <c r="F507" s="206" t="s">
        <v>699</v>
      </c>
      <c r="G507" s="207" t="s">
        <v>198</v>
      </c>
      <c r="H507" s="208">
        <v>9.7000000000000003E-2</v>
      </c>
      <c r="I507" s="86"/>
      <c r="J507" s="4">
        <f>ROUND(I507*H507,2)</f>
        <v>0</v>
      </c>
      <c r="K507" s="3" t="s">
        <v>139</v>
      </c>
      <c r="L507" s="2"/>
      <c r="M507" s="175" t="s">
        <v>3</v>
      </c>
      <c r="N507" s="176" t="s">
        <v>41</v>
      </c>
      <c r="O507" s="177">
        <v>2.16</v>
      </c>
      <c r="P507" s="177">
        <f>O507*H507</f>
        <v>0.20952000000000001</v>
      </c>
      <c r="Q507" s="177">
        <v>0</v>
      </c>
      <c r="R507" s="177">
        <f>Q507*H507</f>
        <v>0</v>
      </c>
      <c r="S507" s="177">
        <v>0</v>
      </c>
      <c r="T507" s="178">
        <f>S507*H507</f>
        <v>0</v>
      </c>
      <c r="AR507" s="179" t="s">
        <v>244</v>
      </c>
      <c r="AT507" s="179" t="s">
        <v>135</v>
      </c>
      <c r="AU507" s="179" t="s">
        <v>79</v>
      </c>
      <c r="AY507" s="99" t="s">
        <v>133</v>
      </c>
      <c r="BE507" s="180">
        <f>IF(N507="základní",J507,0)</f>
        <v>0</v>
      </c>
      <c r="BF507" s="180">
        <f>IF(N507="snížená",J507,0)</f>
        <v>0</v>
      </c>
      <c r="BG507" s="180">
        <f>IF(N507="zákl. přenesená",J507,0)</f>
        <v>0</v>
      </c>
      <c r="BH507" s="180">
        <f>IF(N507="sníž. přenesená",J507,0)</f>
        <v>0</v>
      </c>
      <c r="BI507" s="180">
        <f>IF(N507="nulová",J507,0)</f>
        <v>0</v>
      </c>
      <c r="BJ507" s="99" t="s">
        <v>77</v>
      </c>
      <c r="BK507" s="180">
        <f>ROUND(I507*H507,2)</f>
        <v>0</v>
      </c>
      <c r="BL507" s="99" t="s">
        <v>244</v>
      </c>
      <c r="BM507" s="179" t="s">
        <v>700</v>
      </c>
    </row>
    <row r="508" spans="2:65" s="108" customFormat="1" ht="39" x14ac:dyDescent="0.2">
      <c r="B508" s="2"/>
      <c r="C508" s="209"/>
      <c r="D508" s="210" t="s">
        <v>142</v>
      </c>
      <c r="E508" s="209"/>
      <c r="F508" s="211" t="s">
        <v>701</v>
      </c>
      <c r="G508" s="209"/>
      <c r="H508" s="209"/>
      <c r="L508" s="2"/>
      <c r="M508" s="181"/>
      <c r="T508" s="182"/>
      <c r="AT508" s="99" t="s">
        <v>142</v>
      </c>
      <c r="AU508" s="99" t="s">
        <v>79</v>
      </c>
    </row>
    <row r="509" spans="2:65" s="108" customFormat="1" x14ac:dyDescent="0.2">
      <c r="B509" s="2"/>
      <c r="C509" s="209"/>
      <c r="D509" s="212" t="s">
        <v>144</v>
      </c>
      <c r="E509" s="209"/>
      <c r="F509" s="213" t="s">
        <v>702</v>
      </c>
      <c r="G509" s="209"/>
      <c r="H509" s="209"/>
      <c r="L509" s="2"/>
      <c r="M509" s="181"/>
      <c r="T509" s="182"/>
      <c r="AT509" s="99" t="s">
        <v>144</v>
      </c>
      <c r="AU509" s="99" t="s">
        <v>79</v>
      </c>
    </row>
    <row r="510" spans="2:65" s="164" customFormat="1" ht="22.7" customHeight="1" x14ac:dyDescent="0.2">
      <c r="B510" s="163"/>
      <c r="C510" s="226"/>
      <c r="D510" s="227" t="s">
        <v>69</v>
      </c>
      <c r="E510" s="228" t="s">
        <v>703</v>
      </c>
      <c r="F510" s="228" t="s">
        <v>704</v>
      </c>
      <c r="G510" s="226"/>
      <c r="H510" s="226"/>
      <c r="J510" s="174">
        <f>BK510</f>
        <v>0</v>
      </c>
      <c r="L510" s="163"/>
      <c r="M510" s="168"/>
      <c r="P510" s="169">
        <f>SUM(P511:P549)</f>
        <v>178.45394000000002</v>
      </c>
      <c r="R510" s="169">
        <f>SUM(R511:R549)</f>
        <v>2.9516999999999998</v>
      </c>
      <c r="T510" s="170">
        <f>SUM(T511:T549)</f>
        <v>12.398983599999999</v>
      </c>
      <c r="AR510" s="165" t="s">
        <v>79</v>
      </c>
      <c r="AT510" s="171" t="s">
        <v>69</v>
      </c>
      <c r="AU510" s="171" t="s">
        <v>77</v>
      </c>
      <c r="AY510" s="165" t="s">
        <v>133</v>
      </c>
      <c r="BK510" s="172">
        <f>SUM(BK511:BK549)</f>
        <v>0</v>
      </c>
    </row>
    <row r="511" spans="2:65" s="108" customFormat="1" ht="16.5" customHeight="1" x14ac:dyDescent="0.2">
      <c r="B511" s="2"/>
      <c r="C511" s="204" t="s">
        <v>705</v>
      </c>
      <c r="D511" s="204" t="s">
        <v>135</v>
      </c>
      <c r="E511" s="205" t="s">
        <v>706</v>
      </c>
      <c r="F511" s="206" t="s">
        <v>707</v>
      </c>
      <c r="G511" s="207" t="s">
        <v>159</v>
      </c>
      <c r="H511" s="208">
        <v>75</v>
      </c>
      <c r="I511" s="86"/>
      <c r="J511" s="4">
        <f>ROUND(I511*H511,2)</f>
        <v>0</v>
      </c>
      <c r="K511" s="3" t="s">
        <v>139</v>
      </c>
      <c r="L511" s="2"/>
      <c r="M511" s="175" t="s">
        <v>3</v>
      </c>
      <c r="N511" s="176" t="s">
        <v>41</v>
      </c>
      <c r="O511" s="177">
        <v>2.4E-2</v>
      </c>
      <c r="P511" s="177">
        <f>O511*H511</f>
        <v>1.8</v>
      </c>
      <c r="Q511" s="177">
        <v>0</v>
      </c>
      <c r="R511" s="177">
        <f>Q511*H511</f>
        <v>0</v>
      </c>
      <c r="S511" s="177">
        <v>0</v>
      </c>
      <c r="T511" s="178">
        <f>S511*H511</f>
        <v>0</v>
      </c>
      <c r="AR511" s="179" t="s">
        <v>244</v>
      </c>
      <c r="AT511" s="179" t="s">
        <v>135</v>
      </c>
      <c r="AU511" s="179" t="s">
        <v>79</v>
      </c>
      <c r="AY511" s="99" t="s">
        <v>133</v>
      </c>
      <c r="BE511" s="180">
        <f>IF(N511="základní",J511,0)</f>
        <v>0</v>
      </c>
      <c r="BF511" s="180">
        <f>IF(N511="snížená",J511,0)</f>
        <v>0</v>
      </c>
      <c r="BG511" s="180">
        <f>IF(N511="zákl. přenesená",J511,0)</f>
        <v>0</v>
      </c>
      <c r="BH511" s="180">
        <f>IF(N511="sníž. přenesená",J511,0)</f>
        <v>0</v>
      </c>
      <c r="BI511" s="180">
        <f>IF(N511="nulová",J511,0)</f>
        <v>0</v>
      </c>
      <c r="BJ511" s="99" t="s">
        <v>77</v>
      </c>
      <c r="BK511" s="180">
        <f>ROUND(I511*H511,2)</f>
        <v>0</v>
      </c>
      <c r="BL511" s="99" t="s">
        <v>244</v>
      </c>
      <c r="BM511" s="179" t="s">
        <v>708</v>
      </c>
    </row>
    <row r="512" spans="2:65" s="108" customFormat="1" x14ac:dyDescent="0.2">
      <c r="B512" s="2"/>
      <c r="C512" s="209"/>
      <c r="D512" s="210" t="s">
        <v>142</v>
      </c>
      <c r="E512" s="209"/>
      <c r="F512" s="211" t="s">
        <v>709</v>
      </c>
      <c r="G512" s="209"/>
      <c r="H512" s="209"/>
      <c r="L512" s="2"/>
      <c r="M512" s="181"/>
      <c r="T512" s="182"/>
      <c r="AT512" s="99" t="s">
        <v>142</v>
      </c>
      <c r="AU512" s="99" t="s">
        <v>79</v>
      </c>
    </row>
    <row r="513" spans="2:65" s="108" customFormat="1" x14ac:dyDescent="0.2">
      <c r="B513" s="2"/>
      <c r="C513" s="209"/>
      <c r="D513" s="212" t="s">
        <v>144</v>
      </c>
      <c r="E513" s="209"/>
      <c r="F513" s="213" t="s">
        <v>710</v>
      </c>
      <c r="G513" s="209"/>
      <c r="H513" s="209"/>
      <c r="L513" s="2"/>
      <c r="M513" s="181"/>
      <c r="T513" s="182"/>
      <c r="AT513" s="99" t="s">
        <v>144</v>
      </c>
      <c r="AU513" s="99" t="s">
        <v>79</v>
      </c>
    </row>
    <row r="514" spans="2:65" s="108" customFormat="1" ht="16.5" customHeight="1" x14ac:dyDescent="0.2">
      <c r="B514" s="2"/>
      <c r="C514" s="204" t="s">
        <v>711</v>
      </c>
      <c r="D514" s="204" t="s">
        <v>135</v>
      </c>
      <c r="E514" s="205" t="s">
        <v>712</v>
      </c>
      <c r="F514" s="206" t="s">
        <v>713</v>
      </c>
      <c r="G514" s="207" t="s">
        <v>159</v>
      </c>
      <c r="H514" s="208">
        <v>75</v>
      </c>
      <c r="I514" s="86"/>
      <c r="J514" s="4">
        <f>ROUND(I514*H514,2)</f>
        <v>0</v>
      </c>
      <c r="K514" s="3" t="s">
        <v>139</v>
      </c>
      <c r="L514" s="2"/>
      <c r="M514" s="175" t="s">
        <v>3</v>
      </c>
      <c r="N514" s="176" t="s">
        <v>41</v>
      </c>
      <c r="O514" s="177">
        <v>4.3999999999999997E-2</v>
      </c>
      <c r="P514" s="177">
        <f>O514*H514</f>
        <v>3.3</v>
      </c>
      <c r="Q514" s="177">
        <v>2.9999999999999997E-4</v>
      </c>
      <c r="R514" s="177">
        <f>Q514*H514</f>
        <v>2.2499999999999999E-2</v>
      </c>
      <c r="S514" s="177">
        <v>0</v>
      </c>
      <c r="T514" s="178">
        <f>S514*H514</f>
        <v>0</v>
      </c>
      <c r="AR514" s="179" t="s">
        <v>244</v>
      </c>
      <c r="AT514" s="179" t="s">
        <v>135</v>
      </c>
      <c r="AU514" s="179" t="s">
        <v>79</v>
      </c>
      <c r="AY514" s="99" t="s">
        <v>133</v>
      </c>
      <c r="BE514" s="180">
        <f>IF(N514="základní",J514,0)</f>
        <v>0</v>
      </c>
      <c r="BF514" s="180">
        <f>IF(N514="snížená",J514,0)</f>
        <v>0</v>
      </c>
      <c r="BG514" s="180">
        <f>IF(N514="zákl. přenesená",J514,0)</f>
        <v>0</v>
      </c>
      <c r="BH514" s="180">
        <f>IF(N514="sníž. přenesená",J514,0)</f>
        <v>0</v>
      </c>
      <c r="BI514" s="180">
        <f>IF(N514="nulová",J514,0)</f>
        <v>0</v>
      </c>
      <c r="BJ514" s="99" t="s">
        <v>77</v>
      </c>
      <c r="BK514" s="180">
        <f>ROUND(I514*H514,2)</f>
        <v>0</v>
      </c>
      <c r="BL514" s="99" t="s">
        <v>244</v>
      </c>
      <c r="BM514" s="179" t="s">
        <v>714</v>
      </c>
    </row>
    <row r="515" spans="2:65" s="108" customFormat="1" ht="19.5" x14ac:dyDescent="0.2">
      <c r="B515" s="2"/>
      <c r="C515" s="209"/>
      <c r="D515" s="210" t="s">
        <v>142</v>
      </c>
      <c r="E515" s="209"/>
      <c r="F515" s="211" t="s">
        <v>715</v>
      </c>
      <c r="G515" s="209"/>
      <c r="H515" s="209"/>
      <c r="L515" s="2"/>
      <c r="M515" s="181"/>
      <c r="T515" s="182"/>
      <c r="AT515" s="99" t="s">
        <v>142</v>
      </c>
      <c r="AU515" s="99" t="s">
        <v>79</v>
      </c>
    </row>
    <row r="516" spans="2:65" s="108" customFormat="1" x14ac:dyDescent="0.2">
      <c r="B516" s="2"/>
      <c r="C516" s="209"/>
      <c r="D516" s="212" t="s">
        <v>144</v>
      </c>
      <c r="E516" s="209"/>
      <c r="F516" s="213" t="s">
        <v>716</v>
      </c>
      <c r="G516" s="209"/>
      <c r="H516" s="209"/>
      <c r="L516" s="2"/>
      <c r="M516" s="181"/>
      <c r="T516" s="182"/>
      <c r="AT516" s="99" t="s">
        <v>144</v>
      </c>
      <c r="AU516" s="99" t="s">
        <v>79</v>
      </c>
    </row>
    <row r="517" spans="2:65" s="108" customFormat="1" ht="24.2" customHeight="1" x14ac:dyDescent="0.2">
      <c r="B517" s="2"/>
      <c r="C517" s="204" t="s">
        <v>717</v>
      </c>
      <c r="D517" s="204" t="s">
        <v>135</v>
      </c>
      <c r="E517" s="205" t="s">
        <v>718</v>
      </c>
      <c r="F517" s="206" t="s">
        <v>719</v>
      </c>
      <c r="G517" s="207" t="s">
        <v>159</v>
      </c>
      <c r="H517" s="208">
        <v>75</v>
      </c>
      <c r="I517" s="86"/>
      <c r="J517" s="4">
        <f>ROUND(I517*H517,2)</f>
        <v>0</v>
      </c>
      <c r="K517" s="3" t="s">
        <v>139</v>
      </c>
      <c r="L517" s="2"/>
      <c r="M517" s="175" t="s">
        <v>3</v>
      </c>
      <c r="N517" s="176" t="s">
        <v>41</v>
      </c>
      <c r="O517" s="177">
        <v>0.29099999999999998</v>
      </c>
      <c r="P517" s="177">
        <f>O517*H517</f>
        <v>21.824999999999999</v>
      </c>
      <c r="Q517" s="177">
        <v>1.2E-2</v>
      </c>
      <c r="R517" s="177">
        <f>Q517*H517</f>
        <v>0.9</v>
      </c>
      <c r="S517" s="177">
        <v>0</v>
      </c>
      <c r="T517" s="178">
        <f>S517*H517</f>
        <v>0</v>
      </c>
      <c r="AR517" s="179" t="s">
        <v>244</v>
      </c>
      <c r="AT517" s="179" t="s">
        <v>135</v>
      </c>
      <c r="AU517" s="179" t="s">
        <v>79</v>
      </c>
      <c r="AY517" s="99" t="s">
        <v>133</v>
      </c>
      <c r="BE517" s="180">
        <f>IF(N517="základní",J517,0)</f>
        <v>0</v>
      </c>
      <c r="BF517" s="180">
        <f>IF(N517="snížená",J517,0)</f>
        <v>0</v>
      </c>
      <c r="BG517" s="180">
        <f>IF(N517="zákl. přenesená",J517,0)</f>
        <v>0</v>
      </c>
      <c r="BH517" s="180">
        <f>IF(N517="sníž. přenesená",J517,0)</f>
        <v>0</v>
      </c>
      <c r="BI517" s="180">
        <f>IF(N517="nulová",J517,0)</f>
        <v>0</v>
      </c>
      <c r="BJ517" s="99" t="s">
        <v>77</v>
      </c>
      <c r="BK517" s="180">
        <f>ROUND(I517*H517,2)</f>
        <v>0</v>
      </c>
      <c r="BL517" s="99" t="s">
        <v>244</v>
      </c>
      <c r="BM517" s="179" t="s">
        <v>720</v>
      </c>
    </row>
    <row r="518" spans="2:65" s="108" customFormat="1" ht="19.5" x14ac:dyDescent="0.2">
      <c r="B518" s="2"/>
      <c r="C518" s="209"/>
      <c r="D518" s="210" t="s">
        <v>142</v>
      </c>
      <c r="E518" s="209"/>
      <c r="F518" s="211" t="s">
        <v>721</v>
      </c>
      <c r="G518" s="209"/>
      <c r="H518" s="209"/>
      <c r="L518" s="2"/>
      <c r="M518" s="181"/>
      <c r="T518" s="182"/>
      <c r="AT518" s="99" t="s">
        <v>142</v>
      </c>
      <c r="AU518" s="99" t="s">
        <v>79</v>
      </c>
    </row>
    <row r="519" spans="2:65" s="108" customFormat="1" x14ac:dyDescent="0.2">
      <c r="B519" s="2"/>
      <c r="C519" s="209"/>
      <c r="D519" s="212" t="s">
        <v>144</v>
      </c>
      <c r="E519" s="209"/>
      <c r="F519" s="213" t="s">
        <v>722</v>
      </c>
      <c r="G519" s="209"/>
      <c r="H519" s="209"/>
      <c r="L519" s="2"/>
      <c r="M519" s="181"/>
      <c r="T519" s="182"/>
      <c r="AT519" s="99" t="s">
        <v>144</v>
      </c>
      <c r="AU519" s="99" t="s">
        <v>79</v>
      </c>
    </row>
    <row r="520" spans="2:65" s="108" customFormat="1" ht="24.2" customHeight="1" x14ac:dyDescent="0.2">
      <c r="B520" s="2"/>
      <c r="C520" s="204" t="s">
        <v>723</v>
      </c>
      <c r="D520" s="204" t="s">
        <v>135</v>
      </c>
      <c r="E520" s="205" t="s">
        <v>724</v>
      </c>
      <c r="F520" s="206" t="s">
        <v>725</v>
      </c>
      <c r="G520" s="207" t="s">
        <v>159</v>
      </c>
      <c r="H520" s="208">
        <v>149.08000000000001</v>
      </c>
      <c r="I520" s="86"/>
      <c r="J520" s="4">
        <f>ROUND(I520*H520,2)</f>
        <v>0</v>
      </c>
      <c r="K520" s="3" t="s">
        <v>139</v>
      </c>
      <c r="L520" s="2"/>
      <c r="M520" s="175" t="s">
        <v>3</v>
      </c>
      <c r="N520" s="176" t="s">
        <v>41</v>
      </c>
      <c r="O520" s="177">
        <v>0.36799999999999999</v>
      </c>
      <c r="P520" s="177">
        <f>O520*H520</f>
        <v>54.861440000000002</v>
      </c>
      <c r="Q520" s="177">
        <v>0</v>
      </c>
      <c r="R520" s="177">
        <f>Q520*H520</f>
        <v>0</v>
      </c>
      <c r="S520" s="177">
        <v>8.3169999999999994E-2</v>
      </c>
      <c r="T520" s="178">
        <f>S520*H520</f>
        <v>12.398983599999999</v>
      </c>
      <c r="AR520" s="179" t="s">
        <v>244</v>
      </c>
      <c r="AT520" s="179" t="s">
        <v>135</v>
      </c>
      <c r="AU520" s="179" t="s">
        <v>79</v>
      </c>
      <c r="AY520" s="99" t="s">
        <v>133</v>
      </c>
      <c r="BE520" s="180">
        <f>IF(N520="základní",J520,0)</f>
        <v>0</v>
      </c>
      <c r="BF520" s="180">
        <f>IF(N520="snížená",J520,0)</f>
        <v>0</v>
      </c>
      <c r="BG520" s="180">
        <f>IF(N520="zákl. přenesená",J520,0)</f>
        <v>0</v>
      </c>
      <c r="BH520" s="180">
        <f>IF(N520="sníž. přenesená",J520,0)</f>
        <v>0</v>
      </c>
      <c r="BI520" s="180">
        <f>IF(N520="nulová",J520,0)</f>
        <v>0</v>
      </c>
      <c r="BJ520" s="99" t="s">
        <v>77</v>
      </c>
      <c r="BK520" s="180">
        <f>ROUND(I520*H520,2)</f>
        <v>0</v>
      </c>
      <c r="BL520" s="99" t="s">
        <v>244</v>
      </c>
      <c r="BM520" s="179" t="s">
        <v>726</v>
      </c>
    </row>
    <row r="521" spans="2:65" s="108" customFormat="1" x14ac:dyDescent="0.2">
      <c r="B521" s="2"/>
      <c r="C521" s="209"/>
      <c r="D521" s="210" t="s">
        <v>142</v>
      </c>
      <c r="E521" s="209"/>
      <c r="F521" s="211" t="s">
        <v>725</v>
      </c>
      <c r="G521" s="209"/>
      <c r="H521" s="209"/>
      <c r="L521" s="2"/>
      <c r="M521" s="181"/>
      <c r="T521" s="182"/>
      <c r="AT521" s="99" t="s">
        <v>142</v>
      </c>
      <c r="AU521" s="99" t="s">
        <v>79</v>
      </c>
    </row>
    <row r="522" spans="2:65" s="108" customFormat="1" x14ac:dyDescent="0.2">
      <c r="B522" s="2"/>
      <c r="C522" s="209"/>
      <c r="D522" s="212" t="s">
        <v>144</v>
      </c>
      <c r="E522" s="209"/>
      <c r="F522" s="213" t="s">
        <v>727</v>
      </c>
      <c r="G522" s="209"/>
      <c r="H522" s="209"/>
      <c r="L522" s="2"/>
      <c r="M522" s="181"/>
      <c r="T522" s="182"/>
      <c r="AT522" s="99" t="s">
        <v>144</v>
      </c>
      <c r="AU522" s="99" t="s">
        <v>79</v>
      </c>
    </row>
    <row r="523" spans="2:65" s="184" customFormat="1" x14ac:dyDescent="0.2">
      <c r="B523" s="183"/>
      <c r="C523" s="214"/>
      <c r="D523" s="210" t="s">
        <v>146</v>
      </c>
      <c r="E523" s="215" t="s">
        <v>3</v>
      </c>
      <c r="F523" s="216" t="s">
        <v>277</v>
      </c>
      <c r="G523" s="214"/>
      <c r="H523" s="215" t="s">
        <v>3</v>
      </c>
      <c r="L523" s="183"/>
      <c r="M523" s="186"/>
      <c r="T523" s="187"/>
      <c r="AT523" s="185" t="s">
        <v>146</v>
      </c>
      <c r="AU523" s="185" t="s">
        <v>79</v>
      </c>
      <c r="AV523" s="184" t="s">
        <v>77</v>
      </c>
      <c r="AW523" s="184" t="s">
        <v>31</v>
      </c>
      <c r="AX523" s="184" t="s">
        <v>70</v>
      </c>
      <c r="AY523" s="185" t="s">
        <v>133</v>
      </c>
    </row>
    <row r="524" spans="2:65" s="189" customFormat="1" x14ac:dyDescent="0.2">
      <c r="B524" s="188"/>
      <c r="C524" s="217"/>
      <c r="D524" s="210" t="s">
        <v>146</v>
      </c>
      <c r="E524" s="218" t="s">
        <v>3</v>
      </c>
      <c r="F524" s="219" t="s">
        <v>322</v>
      </c>
      <c r="G524" s="217"/>
      <c r="H524" s="220">
        <v>57.19</v>
      </c>
      <c r="L524" s="188"/>
      <c r="M524" s="191"/>
      <c r="T524" s="192"/>
      <c r="AT524" s="190" t="s">
        <v>146</v>
      </c>
      <c r="AU524" s="190" t="s">
        <v>79</v>
      </c>
      <c r="AV524" s="189" t="s">
        <v>79</v>
      </c>
      <c r="AW524" s="189" t="s">
        <v>31</v>
      </c>
      <c r="AX524" s="189" t="s">
        <v>70</v>
      </c>
      <c r="AY524" s="190" t="s">
        <v>133</v>
      </c>
    </row>
    <row r="525" spans="2:65" s="184" customFormat="1" x14ac:dyDescent="0.2">
      <c r="B525" s="183"/>
      <c r="C525" s="214"/>
      <c r="D525" s="210" t="s">
        <v>146</v>
      </c>
      <c r="E525" s="215" t="s">
        <v>3</v>
      </c>
      <c r="F525" s="216" t="s">
        <v>279</v>
      </c>
      <c r="G525" s="214"/>
      <c r="H525" s="215" t="s">
        <v>3</v>
      </c>
      <c r="L525" s="183"/>
      <c r="M525" s="186"/>
      <c r="T525" s="187"/>
      <c r="AT525" s="185" t="s">
        <v>146</v>
      </c>
      <c r="AU525" s="185" t="s">
        <v>79</v>
      </c>
      <c r="AV525" s="184" t="s">
        <v>77</v>
      </c>
      <c r="AW525" s="184" t="s">
        <v>31</v>
      </c>
      <c r="AX525" s="184" t="s">
        <v>70</v>
      </c>
      <c r="AY525" s="185" t="s">
        <v>133</v>
      </c>
    </row>
    <row r="526" spans="2:65" s="189" customFormat="1" x14ac:dyDescent="0.2">
      <c r="B526" s="188"/>
      <c r="C526" s="217"/>
      <c r="D526" s="210" t="s">
        <v>146</v>
      </c>
      <c r="E526" s="218" t="s">
        <v>3</v>
      </c>
      <c r="F526" s="219" t="s">
        <v>323</v>
      </c>
      <c r="G526" s="217"/>
      <c r="H526" s="220">
        <v>16.89</v>
      </c>
      <c r="L526" s="188"/>
      <c r="M526" s="191"/>
      <c r="T526" s="192"/>
      <c r="AT526" s="190" t="s">
        <v>146</v>
      </c>
      <c r="AU526" s="190" t="s">
        <v>79</v>
      </c>
      <c r="AV526" s="189" t="s">
        <v>79</v>
      </c>
      <c r="AW526" s="189" t="s">
        <v>31</v>
      </c>
      <c r="AX526" s="189" t="s">
        <v>70</v>
      </c>
      <c r="AY526" s="190" t="s">
        <v>133</v>
      </c>
    </row>
    <row r="527" spans="2:65" s="184" customFormat="1" x14ac:dyDescent="0.2">
      <c r="B527" s="183"/>
      <c r="C527" s="214"/>
      <c r="D527" s="210" t="s">
        <v>146</v>
      </c>
      <c r="E527" s="215" t="s">
        <v>3</v>
      </c>
      <c r="F527" s="216" t="s">
        <v>324</v>
      </c>
      <c r="G527" s="214"/>
      <c r="H527" s="215" t="s">
        <v>3</v>
      </c>
      <c r="L527" s="183"/>
      <c r="M527" s="186"/>
      <c r="T527" s="187"/>
      <c r="AT527" s="185" t="s">
        <v>146</v>
      </c>
      <c r="AU527" s="185" t="s">
        <v>79</v>
      </c>
      <c r="AV527" s="184" t="s">
        <v>77</v>
      </c>
      <c r="AW527" s="184" t="s">
        <v>31</v>
      </c>
      <c r="AX527" s="184" t="s">
        <v>70</v>
      </c>
      <c r="AY527" s="185" t="s">
        <v>133</v>
      </c>
    </row>
    <row r="528" spans="2:65" s="189" customFormat="1" x14ac:dyDescent="0.2">
      <c r="B528" s="188"/>
      <c r="C528" s="217"/>
      <c r="D528" s="210" t="s">
        <v>146</v>
      </c>
      <c r="E528" s="218" t="s">
        <v>3</v>
      </c>
      <c r="F528" s="219" t="s">
        <v>325</v>
      </c>
      <c r="G528" s="217"/>
      <c r="H528" s="220">
        <v>62</v>
      </c>
      <c r="L528" s="188"/>
      <c r="M528" s="191"/>
      <c r="T528" s="192"/>
      <c r="AT528" s="190" t="s">
        <v>146</v>
      </c>
      <c r="AU528" s="190" t="s">
        <v>79</v>
      </c>
      <c r="AV528" s="189" t="s">
        <v>79</v>
      </c>
      <c r="AW528" s="189" t="s">
        <v>31</v>
      </c>
      <c r="AX528" s="189" t="s">
        <v>70</v>
      </c>
      <c r="AY528" s="190" t="s">
        <v>133</v>
      </c>
    </row>
    <row r="529" spans="2:65" s="184" customFormat="1" x14ac:dyDescent="0.2">
      <c r="B529" s="183"/>
      <c r="C529" s="214"/>
      <c r="D529" s="210" t="s">
        <v>146</v>
      </c>
      <c r="E529" s="215" t="s">
        <v>3</v>
      </c>
      <c r="F529" s="216" t="s">
        <v>326</v>
      </c>
      <c r="G529" s="214"/>
      <c r="H529" s="215" t="s">
        <v>3</v>
      </c>
      <c r="L529" s="183"/>
      <c r="M529" s="186"/>
      <c r="T529" s="187"/>
      <c r="AT529" s="185" t="s">
        <v>146</v>
      </c>
      <c r="AU529" s="185" t="s">
        <v>79</v>
      </c>
      <c r="AV529" s="184" t="s">
        <v>77</v>
      </c>
      <c r="AW529" s="184" t="s">
        <v>31</v>
      </c>
      <c r="AX529" s="184" t="s">
        <v>70</v>
      </c>
      <c r="AY529" s="185" t="s">
        <v>133</v>
      </c>
    </row>
    <row r="530" spans="2:65" s="189" customFormat="1" x14ac:dyDescent="0.2">
      <c r="B530" s="188"/>
      <c r="C530" s="217"/>
      <c r="D530" s="210" t="s">
        <v>146</v>
      </c>
      <c r="E530" s="218" t="s">
        <v>3</v>
      </c>
      <c r="F530" s="219" t="s">
        <v>223</v>
      </c>
      <c r="G530" s="217"/>
      <c r="H530" s="220">
        <v>13</v>
      </c>
      <c r="L530" s="188"/>
      <c r="M530" s="191"/>
      <c r="T530" s="192"/>
      <c r="AT530" s="190" t="s">
        <v>146</v>
      </c>
      <c r="AU530" s="190" t="s">
        <v>79</v>
      </c>
      <c r="AV530" s="189" t="s">
        <v>79</v>
      </c>
      <c r="AW530" s="189" t="s">
        <v>31</v>
      </c>
      <c r="AX530" s="189" t="s">
        <v>70</v>
      </c>
      <c r="AY530" s="190" t="s">
        <v>133</v>
      </c>
    </row>
    <row r="531" spans="2:65" s="197" customFormat="1" x14ac:dyDescent="0.2">
      <c r="B531" s="196"/>
      <c r="C531" s="229"/>
      <c r="D531" s="210" t="s">
        <v>146</v>
      </c>
      <c r="E531" s="230" t="s">
        <v>3</v>
      </c>
      <c r="F531" s="231" t="s">
        <v>281</v>
      </c>
      <c r="G531" s="229"/>
      <c r="H531" s="232">
        <v>149.07999999999998</v>
      </c>
      <c r="L531" s="196"/>
      <c r="M531" s="199"/>
      <c r="T531" s="200"/>
      <c r="AT531" s="198" t="s">
        <v>146</v>
      </c>
      <c r="AU531" s="198" t="s">
        <v>79</v>
      </c>
      <c r="AV531" s="197" t="s">
        <v>140</v>
      </c>
      <c r="AW531" s="197" t="s">
        <v>31</v>
      </c>
      <c r="AX531" s="197" t="s">
        <v>77</v>
      </c>
      <c r="AY531" s="198" t="s">
        <v>133</v>
      </c>
    </row>
    <row r="532" spans="2:65" s="108" customFormat="1" ht="37.700000000000003" customHeight="1" x14ac:dyDescent="0.2">
      <c r="B532" s="2"/>
      <c r="C532" s="204" t="s">
        <v>728</v>
      </c>
      <c r="D532" s="204" t="s">
        <v>135</v>
      </c>
      <c r="E532" s="205" t="s">
        <v>729</v>
      </c>
      <c r="F532" s="206" t="s">
        <v>730</v>
      </c>
      <c r="G532" s="207" t="s">
        <v>159</v>
      </c>
      <c r="H532" s="208">
        <v>75</v>
      </c>
      <c r="I532" s="86"/>
      <c r="J532" s="4">
        <f>ROUND(I532*H532,2)</f>
        <v>0</v>
      </c>
      <c r="K532" s="3" t="s">
        <v>139</v>
      </c>
      <c r="L532" s="2"/>
      <c r="M532" s="175" t="s">
        <v>3</v>
      </c>
      <c r="N532" s="176" t="s">
        <v>41</v>
      </c>
      <c r="O532" s="177">
        <v>1.2310000000000001</v>
      </c>
      <c r="P532" s="177">
        <f>O532*H532</f>
        <v>92.325000000000003</v>
      </c>
      <c r="Q532" s="177">
        <v>5.8599999999999998E-3</v>
      </c>
      <c r="R532" s="177">
        <f>Q532*H532</f>
        <v>0.4395</v>
      </c>
      <c r="S532" s="177">
        <v>0</v>
      </c>
      <c r="T532" s="178">
        <f>S532*H532</f>
        <v>0</v>
      </c>
      <c r="AR532" s="179" t="s">
        <v>244</v>
      </c>
      <c r="AT532" s="179" t="s">
        <v>135</v>
      </c>
      <c r="AU532" s="179" t="s">
        <v>79</v>
      </c>
      <c r="AY532" s="99" t="s">
        <v>133</v>
      </c>
      <c r="BE532" s="180">
        <f>IF(N532="základní",J532,0)</f>
        <v>0</v>
      </c>
      <c r="BF532" s="180">
        <f>IF(N532="snížená",J532,0)</f>
        <v>0</v>
      </c>
      <c r="BG532" s="180">
        <f>IF(N532="zákl. přenesená",J532,0)</f>
        <v>0</v>
      </c>
      <c r="BH532" s="180">
        <f>IF(N532="sníž. přenesená",J532,0)</f>
        <v>0</v>
      </c>
      <c r="BI532" s="180">
        <f>IF(N532="nulová",J532,0)</f>
        <v>0</v>
      </c>
      <c r="BJ532" s="99" t="s">
        <v>77</v>
      </c>
      <c r="BK532" s="180">
        <f>ROUND(I532*H532,2)</f>
        <v>0</v>
      </c>
      <c r="BL532" s="99" t="s">
        <v>244</v>
      </c>
      <c r="BM532" s="179" t="s">
        <v>731</v>
      </c>
    </row>
    <row r="533" spans="2:65" s="108" customFormat="1" ht="29.25" x14ac:dyDescent="0.2">
      <c r="B533" s="2"/>
      <c r="C533" s="209"/>
      <c r="D533" s="210" t="s">
        <v>142</v>
      </c>
      <c r="E533" s="209"/>
      <c r="F533" s="211" t="s">
        <v>732</v>
      </c>
      <c r="G533" s="209"/>
      <c r="H533" s="209"/>
      <c r="L533" s="2"/>
      <c r="M533" s="181"/>
      <c r="T533" s="182"/>
      <c r="AT533" s="99" t="s">
        <v>142</v>
      </c>
      <c r="AU533" s="99" t="s">
        <v>79</v>
      </c>
    </row>
    <row r="534" spans="2:65" s="108" customFormat="1" x14ac:dyDescent="0.2">
      <c r="B534" s="2"/>
      <c r="C534" s="209"/>
      <c r="D534" s="212" t="s">
        <v>144</v>
      </c>
      <c r="E534" s="209"/>
      <c r="F534" s="213" t="s">
        <v>733</v>
      </c>
      <c r="G534" s="209"/>
      <c r="H534" s="209"/>
      <c r="L534" s="2"/>
      <c r="M534" s="181"/>
      <c r="T534" s="182"/>
      <c r="AT534" s="99" t="s">
        <v>144</v>
      </c>
      <c r="AU534" s="99" t="s">
        <v>79</v>
      </c>
    </row>
    <row r="535" spans="2:65" s="184" customFormat="1" x14ac:dyDescent="0.2">
      <c r="B535" s="183"/>
      <c r="C535" s="214"/>
      <c r="D535" s="210" t="s">
        <v>146</v>
      </c>
      <c r="E535" s="215" t="s">
        <v>3</v>
      </c>
      <c r="F535" s="216" t="s">
        <v>324</v>
      </c>
      <c r="G535" s="214"/>
      <c r="H535" s="215" t="s">
        <v>3</v>
      </c>
      <c r="L535" s="183"/>
      <c r="M535" s="186"/>
      <c r="T535" s="187"/>
      <c r="AT535" s="185" t="s">
        <v>146</v>
      </c>
      <c r="AU535" s="185" t="s">
        <v>79</v>
      </c>
      <c r="AV535" s="184" t="s">
        <v>77</v>
      </c>
      <c r="AW535" s="184" t="s">
        <v>31</v>
      </c>
      <c r="AX535" s="184" t="s">
        <v>70</v>
      </c>
      <c r="AY535" s="185" t="s">
        <v>133</v>
      </c>
    </row>
    <row r="536" spans="2:65" s="189" customFormat="1" x14ac:dyDescent="0.2">
      <c r="B536" s="188"/>
      <c r="C536" s="217"/>
      <c r="D536" s="210" t="s">
        <v>146</v>
      </c>
      <c r="E536" s="218" t="s">
        <v>3</v>
      </c>
      <c r="F536" s="219" t="s">
        <v>325</v>
      </c>
      <c r="G536" s="217"/>
      <c r="H536" s="220">
        <v>62</v>
      </c>
      <c r="L536" s="188"/>
      <c r="M536" s="191"/>
      <c r="T536" s="192"/>
      <c r="AT536" s="190" t="s">
        <v>146</v>
      </c>
      <c r="AU536" s="190" t="s">
        <v>79</v>
      </c>
      <c r="AV536" s="189" t="s">
        <v>79</v>
      </c>
      <c r="AW536" s="189" t="s">
        <v>31</v>
      </c>
      <c r="AX536" s="189" t="s">
        <v>70</v>
      </c>
      <c r="AY536" s="190" t="s">
        <v>133</v>
      </c>
    </row>
    <row r="537" spans="2:65" s="184" customFormat="1" x14ac:dyDescent="0.2">
      <c r="B537" s="183"/>
      <c r="C537" s="214"/>
      <c r="D537" s="210" t="s">
        <v>146</v>
      </c>
      <c r="E537" s="215" t="s">
        <v>3</v>
      </c>
      <c r="F537" s="216" t="s">
        <v>326</v>
      </c>
      <c r="G537" s="214"/>
      <c r="H537" s="215" t="s">
        <v>3</v>
      </c>
      <c r="L537" s="183"/>
      <c r="M537" s="186"/>
      <c r="T537" s="187"/>
      <c r="AT537" s="185" t="s">
        <v>146</v>
      </c>
      <c r="AU537" s="185" t="s">
        <v>79</v>
      </c>
      <c r="AV537" s="184" t="s">
        <v>77</v>
      </c>
      <c r="AW537" s="184" t="s">
        <v>31</v>
      </c>
      <c r="AX537" s="184" t="s">
        <v>70</v>
      </c>
      <c r="AY537" s="185" t="s">
        <v>133</v>
      </c>
    </row>
    <row r="538" spans="2:65" s="189" customFormat="1" x14ac:dyDescent="0.2">
      <c r="B538" s="188"/>
      <c r="C538" s="217"/>
      <c r="D538" s="210" t="s">
        <v>146</v>
      </c>
      <c r="E538" s="218" t="s">
        <v>3</v>
      </c>
      <c r="F538" s="219" t="s">
        <v>223</v>
      </c>
      <c r="G538" s="217"/>
      <c r="H538" s="220">
        <v>13</v>
      </c>
      <c r="L538" s="188"/>
      <c r="M538" s="191"/>
      <c r="T538" s="192"/>
      <c r="AT538" s="190" t="s">
        <v>146</v>
      </c>
      <c r="AU538" s="190" t="s">
        <v>79</v>
      </c>
      <c r="AV538" s="189" t="s">
        <v>79</v>
      </c>
      <c r="AW538" s="189" t="s">
        <v>31</v>
      </c>
      <c r="AX538" s="189" t="s">
        <v>70</v>
      </c>
      <c r="AY538" s="190" t="s">
        <v>133</v>
      </c>
    </row>
    <row r="539" spans="2:65" s="197" customFormat="1" x14ac:dyDescent="0.2">
      <c r="B539" s="196"/>
      <c r="C539" s="229"/>
      <c r="D539" s="210" t="s">
        <v>146</v>
      </c>
      <c r="E539" s="230" t="s">
        <v>3</v>
      </c>
      <c r="F539" s="231" t="s">
        <v>281</v>
      </c>
      <c r="G539" s="229"/>
      <c r="H539" s="232">
        <v>75</v>
      </c>
      <c r="L539" s="196"/>
      <c r="M539" s="199"/>
      <c r="T539" s="200"/>
      <c r="AT539" s="198" t="s">
        <v>146</v>
      </c>
      <c r="AU539" s="198" t="s">
        <v>79</v>
      </c>
      <c r="AV539" s="197" t="s">
        <v>140</v>
      </c>
      <c r="AW539" s="197" t="s">
        <v>31</v>
      </c>
      <c r="AX539" s="197" t="s">
        <v>77</v>
      </c>
      <c r="AY539" s="198" t="s">
        <v>133</v>
      </c>
    </row>
    <row r="540" spans="2:65" s="108" customFormat="1" ht="37.700000000000003" customHeight="1" x14ac:dyDescent="0.2">
      <c r="B540" s="2"/>
      <c r="C540" s="221" t="s">
        <v>734</v>
      </c>
      <c r="D540" s="221" t="s">
        <v>224</v>
      </c>
      <c r="E540" s="222" t="s">
        <v>735</v>
      </c>
      <c r="F540" s="223" t="s">
        <v>736</v>
      </c>
      <c r="G540" s="224" t="s">
        <v>159</v>
      </c>
      <c r="H540" s="225">
        <v>82.5</v>
      </c>
      <c r="I540" s="87"/>
      <c r="J540" s="6">
        <f>ROUND(I540*H540,2)</f>
        <v>0</v>
      </c>
      <c r="K540" s="5" t="s">
        <v>139</v>
      </c>
      <c r="L540" s="193"/>
      <c r="M540" s="194" t="s">
        <v>3</v>
      </c>
      <c r="N540" s="195" t="s">
        <v>41</v>
      </c>
      <c r="O540" s="177">
        <v>0</v>
      </c>
      <c r="P540" s="177">
        <f>O540*H540</f>
        <v>0</v>
      </c>
      <c r="Q540" s="177">
        <v>1.9199999999999998E-2</v>
      </c>
      <c r="R540" s="177">
        <f>Q540*H540</f>
        <v>1.5839999999999999</v>
      </c>
      <c r="S540" s="177">
        <v>0</v>
      </c>
      <c r="T540" s="178">
        <f>S540*H540</f>
        <v>0</v>
      </c>
      <c r="AR540" s="179" t="s">
        <v>361</v>
      </c>
      <c r="AT540" s="179" t="s">
        <v>224</v>
      </c>
      <c r="AU540" s="179" t="s">
        <v>79</v>
      </c>
      <c r="AY540" s="99" t="s">
        <v>133</v>
      </c>
      <c r="BE540" s="180">
        <f>IF(N540="základní",J540,0)</f>
        <v>0</v>
      </c>
      <c r="BF540" s="180">
        <f>IF(N540="snížená",J540,0)</f>
        <v>0</v>
      </c>
      <c r="BG540" s="180">
        <f>IF(N540="zákl. přenesená",J540,0)</f>
        <v>0</v>
      </c>
      <c r="BH540" s="180">
        <f>IF(N540="sníž. přenesená",J540,0)</f>
        <v>0</v>
      </c>
      <c r="BI540" s="180">
        <f>IF(N540="nulová",J540,0)</f>
        <v>0</v>
      </c>
      <c r="BJ540" s="99" t="s">
        <v>77</v>
      </c>
      <c r="BK540" s="180">
        <f>ROUND(I540*H540,2)</f>
        <v>0</v>
      </c>
      <c r="BL540" s="99" t="s">
        <v>244</v>
      </c>
      <c r="BM540" s="179" t="s">
        <v>737</v>
      </c>
    </row>
    <row r="541" spans="2:65" s="108" customFormat="1" ht="19.5" x14ac:dyDescent="0.2">
      <c r="B541" s="2"/>
      <c r="C541" s="209"/>
      <c r="D541" s="210" t="s">
        <v>142</v>
      </c>
      <c r="E541" s="209"/>
      <c r="F541" s="211" t="s">
        <v>736</v>
      </c>
      <c r="G541" s="209"/>
      <c r="H541" s="209"/>
      <c r="L541" s="2"/>
      <c r="M541" s="181"/>
      <c r="T541" s="182"/>
      <c r="AT541" s="99" t="s">
        <v>142</v>
      </c>
      <c r="AU541" s="99" t="s">
        <v>79</v>
      </c>
    </row>
    <row r="542" spans="2:65" s="189" customFormat="1" x14ac:dyDescent="0.2">
      <c r="B542" s="188"/>
      <c r="C542" s="217"/>
      <c r="D542" s="210" t="s">
        <v>146</v>
      </c>
      <c r="E542" s="217"/>
      <c r="F542" s="219" t="s">
        <v>738</v>
      </c>
      <c r="G542" s="217"/>
      <c r="H542" s="220">
        <v>82.5</v>
      </c>
      <c r="L542" s="188"/>
      <c r="M542" s="191"/>
      <c r="T542" s="192"/>
      <c r="AT542" s="190" t="s">
        <v>146</v>
      </c>
      <c r="AU542" s="190" t="s">
        <v>79</v>
      </c>
      <c r="AV542" s="189" t="s">
        <v>79</v>
      </c>
      <c r="AW542" s="189" t="s">
        <v>4</v>
      </c>
      <c r="AX542" s="189" t="s">
        <v>77</v>
      </c>
      <c r="AY542" s="190" t="s">
        <v>133</v>
      </c>
    </row>
    <row r="543" spans="2:65" s="108" customFormat="1" ht="16.5" customHeight="1" x14ac:dyDescent="0.2">
      <c r="B543" s="2"/>
      <c r="C543" s="204" t="s">
        <v>739</v>
      </c>
      <c r="D543" s="204" t="s">
        <v>135</v>
      </c>
      <c r="E543" s="205" t="s">
        <v>740</v>
      </c>
      <c r="F543" s="206" t="s">
        <v>741</v>
      </c>
      <c r="G543" s="207" t="s">
        <v>258</v>
      </c>
      <c r="H543" s="208">
        <v>19.5</v>
      </c>
      <c r="I543" s="86"/>
      <c r="J543" s="4">
        <f>ROUND(I543*H543,2)</f>
        <v>0</v>
      </c>
      <c r="K543" s="3" t="s">
        <v>139</v>
      </c>
      <c r="L543" s="2"/>
      <c r="M543" s="175" t="s">
        <v>3</v>
      </c>
      <c r="N543" s="176" t="s">
        <v>41</v>
      </c>
      <c r="O543" s="177">
        <v>6.5000000000000002E-2</v>
      </c>
      <c r="P543" s="177">
        <f>O543*H543</f>
        <v>1.2675000000000001</v>
      </c>
      <c r="Q543" s="177">
        <v>1E-4</v>
      </c>
      <c r="R543" s="177">
        <f>Q543*H543</f>
        <v>1.9500000000000001E-3</v>
      </c>
      <c r="S543" s="177">
        <v>0</v>
      </c>
      <c r="T543" s="178">
        <f>S543*H543</f>
        <v>0</v>
      </c>
      <c r="AR543" s="179" t="s">
        <v>244</v>
      </c>
      <c r="AT543" s="179" t="s">
        <v>135</v>
      </c>
      <c r="AU543" s="179" t="s">
        <v>79</v>
      </c>
      <c r="AY543" s="99" t="s">
        <v>133</v>
      </c>
      <c r="BE543" s="180">
        <f>IF(N543="základní",J543,0)</f>
        <v>0</v>
      </c>
      <c r="BF543" s="180">
        <f>IF(N543="snížená",J543,0)</f>
        <v>0</v>
      </c>
      <c r="BG543" s="180">
        <f>IF(N543="zákl. přenesená",J543,0)</f>
        <v>0</v>
      </c>
      <c r="BH543" s="180">
        <f>IF(N543="sníž. přenesená",J543,0)</f>
        <v>0</v>
      </c>
      <c r="BI543" s="180">
        <f>IF(N543="nulová",J543,0)</f>
        <v>0</v>
      </c>
      <c r="BJ543" s="99" t="s">
        <v>77</v>
      </c>
      <c r="BK543" s="180">
        <f>ROUND(I543*H543,2)</f>
        <v>0</v>
      </c>
      <c r="BL543" s="99" t="s">
        <v>244</v>
      </c>
      <c r="BM543" s="179" t="s">
        <v>742</v>
      </c>
    </row>
    <row r="544" spans="2:65" s="108" customFormat="1" x14ac:dyDescent="0.2">
      <c r="B544" s="2"/>
      <c r="C544" s="209"/>
      <c r="D544" s="210" t="s">
        <v>142</v>
      </c>
      <c r="E544" s="209"/>
      <c r="F544" s="211" t="s">
        <v>743</v>
      </c>
      <c r="G544" s="209"/>
      <c r="H544" s="209"/>
      <c r="L544" s="2"/>
      <c r="M544" s="181"/>
      <c r="T544" s="182"/>
      <c r="AT544" s="99" t="s">
        <v>142</v>
      </c>
      <c r="AU544" s="99" t="s">
        <v>79</v>
      </c>
    </row>
    <row r="545" spans="2:65" s="108" customFormat="1" x14ac:dyDescent="0.2">
      <c r="B545" s="2"/>
      <c r="C545" s="209"/>
      <c r="D545" s="212" t="s">
        <v>144</v>
      </c>
      <c r="E545" s="209"/>
      <c r="F545" s="213" t="s">
        <v>744</v>
      </c>
      <c r="G545" s="209"/>
      <c r="H545" s="209"/>
      <c r="L545" s="2"/>
      <c r="M545" s="181"/>
      <c r="T545" s="182"/>
      <c r="AT545" s="99" t="s">
        <v>144</v>
      </c>
      <c r="AU545" s="99" t="s">
        <v>79</v>
      </c>
    </row>
    <row r="546" spans="2:65" s="189" customFormat="1" x14ac:dyDescent="0.2">
      <c r="B546" s="188"/>
      <c r="C546" s="217"/>
      <c r="D546" s="210" t="s">
        <v>146</v>
      </c>
      <c r="E546" s="218" t="s">
        <v>3</v>
      </c>
      <c r="F546" s="219" t="s">
        <v>745</v>
      </c>
      <c r="G546" s="217"/>
      <c r="H546" s="220">
        <v>19.5</v>
      </c>
      <c r="L546" s="188"/>
      <c r="M546" s="191"/>
      <c r="T546" s="192"/>
      <c r="AT546" s="190" t="s">
        <v>146</v>
      </c>
      <c r="AU546" s="190" t="s">
        <v>79</v>
      </c>
      <c r="AV546" s="189" t="s">
        <v>79</v>
      </c>
      <c r="AW546" s="189" t="s">
        <v>31</v>
      </c>
      <c r="AX546" s="189" t="s">
        <v>77</v>
      </c>
      <c r="AY546" s="190" t="s">
        <v>133</v>
      </c>
    </row>
    <row r="547" spans="2:65" s="108" customFormat="1" ht="24.2" customHeight="1" x14ac:dyDescent="0.2">
      <c r="B547" s="2"/>
      <c r="C547" s="204" t="s">
        <v>746</v>
      </c>
      <c r="D547" s="204" t="s">
        <v>135</v>
      </c>
      <c r="E547" s="205" t="s">
        <v>747</v>
      </c>
      <c r="F547" s="206" t="s">
        <v>748</v>
      </c>
      <c r="G547" s="207" t="s">
        <v>159</v>
      </c>
      <c r="H547" s="208">
        <v>75</v>
      </c>
      <c r="I547" s="86"/>
      <c r="J547" s="4">
        <f>ROUND(I547*H547,2)</f>
        <v>0</v>
      </c>
      <c r="K547" s="3" t="s">
        <v>139</v>
      </c>
      <c r="L547" s="2"/>
      <c r="M547" s="175" t="s">
        <v>3</v>
      </c>
      <c r="N547" s="176" t="s">
        <v>41</v>
      </c>
      <c r="O547" s="177">
        <v>4.1000000000000002E-2</v>
      </c>
      <c r="P547" s="177">
        <f>O547*H547</f>
        <v>3.0750000000000002</v>
      </c>
      <c r="Q547" s="177">
        <v>5.0000000000000002E-5</v>
      </c>
      <c r="R547" s="177">
        <f>Q547*H547</f>
        <v>3.7500000000000003E-3</v>
      </c>
      <c r="S547" s="177">
        <v>0</v>
      </c>
      <c r="T547" s="178">
        <f>S547*H547</f>
        <v>0</v>
      </c>
      <c r="AR547" s="179" t="s">
        <v>244</v>
      </c>
      <c r="AT547" s="179" t="s">
        <v>135</v>
      </c>
      <c r="AU547" s="179" t="s">
        <v>79</v>
      </c>
      <c r="AY547" s="99" t="s">
        <v>133</v>
      </c>
      <c r="BE547" s="180">
        <f>IF(N547="základní",J547,0)</f>
        <v>0</v>
      </c>
      <c r="BF547" s="180">
        <f>IF(N547="snížená",J547,0)</f>
        <v>0</v>
      </c>
      <c r="BG547" s="180">
        <f>IF(N547="zákl. přenesená",J547,0)</f>
        <v>0</v>
      </c>
      <c r="BH547" s="180">
        <f>IF(N547="sníž. přenesená",J547,0)</f>
        <v>0</v>
      </c>
      <c r="BI547" s="180">
        <f>IF(N547="nulová",J547,0)</f>
        <v>0</v>
      </c>
      <c r="BJ547" s="99" t="s">
        <v>77</v>
      </c>
      <c r="BK547" s="180">
        <f>ROUND(I547*H547,2)</f>
        <v>0</v>
      </c>
      <c r="BL547" s="99" t="s">
        <v>244</v>
      </c>
      <c r="BM547" s="179" t="s">
        <v>749</v>
      </c>
    </row>
    <row r="548" spans="2:65" s="108" customFormat="1" ht="19.5" x14ac:dyDescent="0.2">
      <c r="B548" s="2"/>
      <c r="C548" s="209"/>
      <c r="D548" s="210" t="s">
        <v>142</v>
      </c>
      <c r="E548" s="209"/>
      <c r="F548" s="211" t="s">
        <v>750</v>
      </c>
      <c r="G548" s="209"/>
      <c r="H548" s="209"/>
      <c r="L548" s="2"/>
      <c r="M548" s="181"/>
      <c r="T548" s="182"/>
      <c r="AT548" s="99" t="s">
        <v>142</v>
      </c>
      <c r="AU548" s="99" t="s">
        <v>79</v>
      </c>
    </row>
    <row r="549" spans="2:65" s="108" customFormat="1" x14ac:dyDescent="0.2">
      <c r="B549" s="2"/>
      <c r="C549" s="209"/>
      <c r="D549" s="212" t="s">
        <v>144</v>
      </c>
      <c r="E549" s="209"/>
      <c r="F549" s="213" t="s">
        <v>751</v>
      </c>
      <c r="G549" s="209"/>
      <c r="H549" s="209"/>
      <c r="L549" s="2"/>
      <c r="M549" s="181"/>
      <c r="T549" s="182"/>
      <c r="AT549" s="99" t="s">
        <v>144</v>
      </c>
      <c r="AU549" s="99" t="s">
        <v>79</v>
      </c>
    </row>
    <row r="550" spans="2:65" s="164" customFormat="1" ht="22.7" customHeight="1" x14ac:dyDescent="0.2">
      <c r="B550" s="163"/>
      <c r="C550" s="226"/>
      <c r="D550" s="227" t="s">
        <v>69</v>
      </c>
      <c r="E550" s="228" t="s">
        <v>752</v>
      </c>
      <c r="F550" s="228" t="s">
        <v>753</v>
      </c>
      <c r="G550" s="226"/>
      <c r="H550" s="226"/>
      <c r="J550" s="174">
        <f>BK550</f>
        <v>0</v>
      </c>
      <c r="L550" s="163"/>
      <c r="M550" s="168"/>
      <c r="P550" s="169">
        <f>SUM(P551:P575)</f>
        <v>29.989224</v>
      </c>
      <c r="R550" s="169">
        <f>SUM(R551:R575)</f>
        <v>0.42373936000000006</v>
      </c>
      <c r="T550" s="170">
        <f>SUM(T551:T575)</f>
        <v>0</v>
      </c>
      <c r="AR550" s="165" t="s">
        <v>79</v>
      </c>
      <c r="AT550" s="171" t="s">
        <v>69</v>
      </c>
      <c r="AU550" s="171" t="s">
        <v>77</v>
      </c>
      <c r="AY550" s="165" t="s">
        <v>133</v>
      </c>
      <c r="BK550" s="172">
        <f>SUM(BK551:BK575)</f>
        <v>0</v>
      </c>
    </row>
    <row r="551" spans="2:65" s="108" customFormat="1" ht="21.75" customHeight="1" x14ac:dyDescent="0.2">
      <c r="B551" s="2"/>
      <c r="C551" s="204" t="s">
        <v>754</v>
      </c>
      <c r="D551" s="204" t="s">
        <v>135</v>
      </c>
      <c r="E551" s="205" t="s">
        <v>755</v>
      </c>
      <c r="F551" s="206" t="s">
        <v>756</v>
      </c>
      <c r="G551" s="207" t="s">
        <v>159</v>
      </c>
      <c r="H551" s="208">
        <v>74.08</v>
      </c>
      <c r="I551" s="86"/>
      <c r="J551" s="4">
        <f>ROUND(I551*H551,2)</f>
        <v>0</v>
      </c>
      <c r="K551" s="3" t="s">
        <v>139</v>
      </c>
      <c r="L551" s="2"/>
      <c r="M551" s="175" t="s">
        <v>3</v>
      </c>
      <c r="N551" s="176" t="s">
        <v>41</v>
      </c>
      <c r="O551" s="177">
        <v>0.17799999999999999</v>
      </c>
      <c r="P551" s="177">
        <f>O551*H551</f>
        <v>13.18624</v>
      </c>
      <c r="Q551" s="177">
        <v>6.9999999999999999E-4</v>
      </c>
      <c r="R551" s="177">
        <f>Q551*H551</f>
        <v>5.1855999999999999E-2</v>
      </c>
      <c r="S551" s="177">
        <v>0</v>
      </c>
      <c r="T551" s="178">
        <f>S551*H551</f>
        <v>0</v>
      </c>
      <c r="AR551" s="179" t="s">
        <v>244</v>
      </c>
      <c r="AT551" s="179" t="s">
        <v>135</v>
      </c>
      <c r="AU551" s="179" t="s">
        <v>79</v>
      </c>
      <c r="AY551" s="99" t="s">
        <v>133</v>
      </c>
      <c r="BE551" s="180">
        <f>IF(N551="základní",J551,0)</f>
        <v>0</v>
      </c>
      <c r="BF551" s="180">
        <f>IF(N551="snížená",J551,0)</f>
        <v>0</v>
      </c>
      <c r="BG551" s="180">
        <f>IF(N551="zákl. přenesená",J551,0)</f>
        <v>0</v>
      </c>
      <c r="BH551" s="180">
        <f>IF(N551="sníž. přenesená",J551,0)</f>
        <v>0</v>
      </c>
      <c r="BI551" s="180">
        <f>IF(N551="nulová",J551,0)</f>
        <v>0</v>
      </c>
      <c r="BJ551" s="99" t="s">
        <v>77</v>
      </c>
      <c r="BK551" s="180">
        <f>ROUND(I551*H551,2)</f>
        <v>0</v>
      </c>
      <c r="BL551" s="99" t="s">
        <v>244</v>
      </c>
      <c r="BM551" s="179" t="s">
        <v>757</v>
      </c>
    </row>
    <row r="552" spans="2:65" s="108" customFormat="1" ht="19.5" x14ac:dyDescent="0.2">
      <c r="B552" s="2"/>
      <c r="C552" s="209"/>
      <c r="D552" s="210" t="s">
        <v>142</v>
      </c>
      <c r="E552" s="209"/>
      <c r="F552" s="211" t="s">
        <v>758</v>
      </c>
      <c r="G552" s="209"/>
      <c r="H552" s="209"/>
      <c r="L552" s="2"/>
      <c r="M552" s="181"/>
      <c r="T552" s="182"/>
      <c r="AT552" s="99" t="s">
        <v>142</v>
      </c>
      <c r="AU552" s="99" t="s">
        <v>79</v>
      </c>
    </row>
    <row r="553" spans="2:65" s="108" customFormat="1" x14ac:dyDescent="0.2">
      <c r="B553" s="2"/>
      <c r="C553" s="209"/>
      <c r="D553" s="212" t="s">
        <v>144</v>
      </c>
      <c r="E553" s="209"/>
      <c r="F553" s="213" t="s">
        <v>759</v>
      </c>
      <c r="G553" s="209"/>
      <c r="H553" s="209"/>
      <c r="L553" s="2"/>
      <c r="M553" s="181"/>
      <c r="T553" s="182"/>
      <c r="AT553" s="99" t="s">
        <v>144</v>
      </c>
      <c r="AU553" s="99" t="s">
        <v>79</v>
      </c>
    </row>
    <row r="554" spans="2:65" s="184" customFormat="1" x14ac:dyDescent="0.2">
      <c r="B554" s="183"/>
      <c r="C554" s="214"/>
      <c r="D554" s="210" t="s">
        <v>146</v>
      </c>
      <c r="E554" s="215" t="s">
        <v>3</v>
      </c>
      <c r="F554" s="216" t="s">
        <v>277</v>
      </c>
      <c r="G554" s="214"/>
      <c r="H554" s="215" t="s">
        <v>3</v>
      </c>
      <c r="L554" s="183"/>
      <c r="M554" s="186"/>
      <c r="T554" s="187"/>
      <c r="AT554" s="185" t="s">
        <v>146</v>
      </c>
      <c r="AU554" s="185" t="s">
        <v>79</v>
      </c>
      <c r="AV554" s="184" t="s">
        <v>77</v>
      </c>
      <c r="AW554" s="184" t="s">
        <v>31</v>
      </c>
      <c r="AX554" s="184" t="s">
        <v>70</v>
      </c>
      <c r="AY554" s="185" t="s">
        <v>133</v>
      </c>
    </row>
    <row r="555" spans="2:65" s="189" customFormat="1" x14ac:dyDescent="0.2">
      <c r="B555" s="188"/>
      <c r="C555" s="217"/>
      <c r="D555" s="210" t="s">
        <v>146</v>
      </c>
      <c r="E555" s="218" t="s">
        <v>3</v>
      </c>
      <c r="F555" s="219" t="s">
        <v>322</v>
      </c>
      <c r="G555" s="217"/>
      <c r="H555" s="220">
        <v>57.19</v>
      </c>
      <c r="L555" s="188"/>
      <c r="M555" s="191"/>
      <c r="T555" s="192"/>
      <c r="AT555" s="190" t="s">
        <v>146</v>
      </c>
      <c r="AU555" s="190" t="s">
        <v>79</v>
      </c>
      <c r="AV555" s="189" t="s">
        <v>79</v>
      </c>
      <c r="AW555" s="189" t="s">
        <v>31</v>
      </c>
      <c r="AX555" s="189" t="s">
        <v>70</v>
      </c>
      <c r="AY555" s="190" t="s">
        <v>133</v>
      </c>
    </row>
    <row r="556" spans="2:65" s="184" customFormat="1" x14ac:dyDescent="0.2">
      <c r="B556" s="183"/>
      <c r="C556" s="214"/>
      <c r="D556" s="210" t="s">
        <v>146</v>
      </c>
      <c r="E556" s="215" t="s">
        <v>3</v>
      </c>
      <c r="F556" s="216" t="s">
        <v>279</v>
      </c>
      <c r="G556" s="214"/>
      <c r="H556" s="215" t="s">
        <v>3</v>
      </c>
      <c r="L556" s="183"/>
      <c r="M556" s="186"/>
      <c r="T556" s="187"/>
      <c r="AT556" s="185" t="s">
        <v>146</v>
      </c>
      <c r="AU556" s="185" t="s">
        <v>79</v>
      </c>
      <c r="AV556" s="184" t="s">
        <v>77</v>
      </c>
      <c r="AW556" s="184" t="s">
        <v>31</v>
      </c>
      <c r="AX556" s="184" t="s">
        <v>70</v>
      </c>
      <c r="AY556" s="185" t="s">
        <v>133</v>
      </c>
    </row>
    <row r="557" spans="2:65" s="189" customFormat="1" x14ac:dyDescent="0.2">
      <c r="B557" s="188"/>
      <c r="C557" s="217"/>
      <c r="D557" s="210" t="s">
        <v>146</v>
      </c>
      <c r="E557" s="218" t="s">
        <v>3</v>
      </c>
      <c r="F557" s="219" t="s">
        <v>323</v>
      </c>
      <c r="G557" s="217"/>
      <c r="H557" s="220">
        <v>16.89</v>
      </c>
      <c r="L557" s="188"/>
      <c r="M557" s="191"/>
      <c r="T557" s="192"/>
      <c r="AT557" s="190" t="s">
        <v>146</v>
      </c>
      <c r="AU557" s="190" t="s">
        <v>79</v>
      </c>
      <c r="AV557" s="189" t="s">
        <v>79</v>
      </c>
      <c r="AW557" s="189" t="s">
        <v>31</v>
      </c>
      <c r="AX557" s="189" t="s">
        <v>70</v>
      </c>
      <c r="AY557" s="190" t="s">
        <v>133</v>
      </c>
    </row>
    <row r="558" spans="2:65" s="197" customFormat="1" x14ac:dyDescent="0.2">
      <c r="B558" s="196"/>
      <c r="C558" s="229"/>
      <c r="D558" s="210" t="s">
        <v>146</v>
      </c>
      <c r="E558" s="230" t="s">
        <v>3</v>
      </c>
      <c r="F558" s="231" t="s">
        <v>281</v>
      </c>
      <c r="G558" s="229"/>
      <c r="H558" s="232">
        <v>74.08</v>
      </c>
      <c r="L558" s="196"/>
      <c r="M558" s="199"/>
      <c r="T558" s="200"/>
      <c r="AT558" s="198" t="s">
        <v>146</v>
      </c>
      <c r="AU558" s="198" t="s">
        <v>79</v>
      </c>
      <c r="AV558" s="197" t="s">
        <v>140</v>
      </c>
      <c r="AW558" s="197" t="s">
        <v>31</v>
      </c>
      <c r="AX558" s="197" t="s">
        <v>77</v>
      </c>
      <c r="AY558" s="198" t="s">
        <v>133</v>
      </c>
    </row>
    <row r="559" spans="2:65" s="108" customFormat="1" ht="44.25" customHeight="1" x14ac:dyDescent="0.2">
      <c r="B559" s="2"/>
      <c r="C559" s="221" t="s">
        <v>760</v>
      </c>
      <c r="D559" s="221" t="s">
        <v>224</v>
      </c>
      <c r="E559" s="222" t="s">
        <v>761</v>
      </c>
      <c r="F559" s="223" t="s">
        <v>762</v>
      </c>
      <c r="G559" s="224" t="s">
        <v>159</v>
      </c>
      <c r="H559" s="225">
        <v>81.488</v>
      </c>
      <c r="I559" s="87"/>
      <c r="J559" s="6">
        <f>ROUND(I559*H559,2)</f>
        <v>0</v>
      </c>
      <c r="K559" s="5" t="s">
        <v>139</v>
      </c>
      <c r="L559" s="193"/>
      <c r="M559" s="194" t="s">
        <v>3</v>
      </c>
      <c r="N559" s="195" t="s">
        <v>41</v>
      </c>
      <c r="O559" s="177">
        <v>0</v>
      </c>
      <c r="P559" s="177">
        <f>O559*H559</f>
        <v>0</v>
      </c>
      <c r="Q559" s="177">
        <v>4.2900000000000004E-3</v>
      </c>
      <c r="R559" s="177">
        <f>Q559*H559</f>
        <v>0.34958352000000004</v>
      </c>
      <c r="S559" s="177">
        <v>0</v>
      </c>
      <c r="T559" s="178">
        <f>S559*H559</f>
        <v>0</v>
      </c>
      <c r="AR559" s="179" t="s">
        <v>361</v>
      </c>
      <c r="AT559" s="179" t="s">
        <v>224</v>
      </c>
      <c r="AU559" s="179" t="s">
        <v>79</v>
      </c>
      <c r="AY559" s="99" t="s">
        <v>133</v>
      </c>
      <c r="BE559" s="180">
        <f>IF(N559="základní",J559,0)</f>
        <v>0</v>
      </c>
      <c r="BF559" s="180">
        <f>IF(N559="snížená",J559,0)</f>
        <v>0</v>
      </c>
      <c r="BG559" s="180">
        <f>IF(N559="zákl. přenesená",J559,0)</f>
        <v>0</v>
      </c>
      <c r="BH559" s="180">
        <f>IF(N559="sníž. přenesená",J559,0)</f>
        <v>0</v>
      </c>
      <c r="BI559" s="180">
        <f>IF(N559="nulová",J559,0)</f>
        <v>0</v>
      </c>
      <c r="BJ559" s="99" t="s">
        <v>77</v>
      </c>
      <c r="BK559" s="180">
        <f>ROUND(I559*H559,2)</f>
        <v>0</v>
      </c>
      <c r="BL559" s="99" t="s">
        <v>244</v>
      </c>
      <c r="BM559" s="179" t="s">
        <v>763</v>
      </c>
    </row>
    <row r="560" spans="2:65" s="108" customFormat="1" ht="29.25" x14ac:dyDescent="0.2">
      <c r="B560" s="2"/>
      <c r="C560" s="209"/>
      <c r="D560" s="210" t="s">
        <v>142</v>
      </c>
      <c r="E560" s="209"/>
      <c r="F560" s="211" t="s">
        <v>762</v>
      </c>
      <c r="G560" s="209"/>
      <c r="H560" s="209"/>
      <c r="L560" s="2"/>
      <c r="M560" s="181"/>
      <c r="T560" s="182"/>
      <c r="AT560" s="99" t="s">
        <v>142</v>
      </c>
      <c r="AU560" s="99" t="s">
        <v>79</v>
      </c>
    </row>
    <row r="561" spans="2:65" s="189" customFormat="1" x14ac:dyDescent="0.2">
      <c r="B561" s="188"/>
      <c r="C561" s="217"/>
      <c r="D561" s="210" t="s">
        <v>146</v>
      </c>
      <c r="E561" s="217"/>
      <c r="F561" s="219" t="s">
        <v>764</v>
      </c>
      <c r="G561" s="217"/>
      <c r="H561" s="220">
        <v>81.488</v>
      </c>
      <c r="L561" s="188"/>
      <c r="M561" s="191"/>
      <c r="T561" s="192"/>
      <c r="AT561" s="190" t="s">
        <v>146</v>
      </c>
      <c r="AU561" s="190" t="s">
        <v>79</v>
      </c>
      <c r="AV561" s="189" t="s">
        <v>79</v>
      </c>
      <c r="AW561" s="189" t="s">
        <v>4</v>
      </c>
      <c r="AX561" s="189" t="s">
        <v>77</v>
      </c>
      <c r="AY561" s="190" t="s">
        <v>133</v>
      </c>
    </row>
    <row r="562" spans="2:65" s="108" customFormat="1" ht="16.5" customHeight="1" x14ac:dyDescent="0.2">
      <c r="B562" s="2"/>
      <c r="C562" s="204" t="s">
        <v>765</v>
      </c>
      <c r="D562" s="204" t="s">
        <v>135</v>
      </c>
      <c r="E562" s="205" t="s">
        <v>766</v>
      </c>
      <c r="F562" s="206" t="s">
        <v>767</v>
      </c>
      <c r="G562" s="207" t="s">
        <v>258</v>
      </c>
      <c r="H562" s="208">
        <v>53.4</v>
      </c>
      <c r="I562" s="86"/>
      <c r="J562" s="4">
        <f>ROUND(I562*H562,2)</f>
        <v>0</v>
      </c>
      <c r="K562" s="3" t="s">
        <v>139</v>
      </c>
      <c r="L562" s="2"/>
      <c r="M562" s="175" t="s">
        <v>3</v>
      </c>
      <c r="N562" s="176" t="s">
        <v>41</v>
      </c>
      <c r="O562" s="177">
        <v>0.30599999999999999</v>
      </c>
      <c r="P562" s="177">
        <f>O562*H562</f>
        <v>16.340399999999999</v>
      </c>
      <c r="Q562" s="177">
        <v>3.0000000000000001E-5</v>
      </c>
      <c r="R562" s="177">
        <f>Q562*H562</f>
        <v>1.6019999999999999E-3</v>
      </c>
      <c r="S562" s="177">
        <v>0</v>
      </c>
      <c r="T562" s="178">
        <f>S562*H562</f>
        <v>0</v>
      </c>
      <c r="AR562" s="179" t="s">
        <v>244</v>
      </c>
      <c r="AT562" s="179" t="s">
        <v>135</v>
      </c>
      <c r="AU562" s="179" t="s">
        <v>79</v>
      </c>
      <c r="AY562" s="99" t="s">
        <v>133</v>
      </c>
      <c r="BE562" s="180">
        <f>IF(N562="základní",J562,0)</f>
        <v>0</v>
      </c>
      <c r="BF562" s="180">
        <f>IF(N562="snížená",J562,0)</f>
        <v>0</v>
      </c>
      <c r="BG562" s="180">
        <f>IF(N562="zákl. přenesená",J562,0)</f>
        <v>0</v>
      </c>
      <c r="BH562" s="180">
        <f>IF(N562="sníž. přenesená",J562,0)</f>
        <v>0</v>
      </c>
      <c r="BI562" s="180">
        <f>IF(N562="nulová",J562,0)</f>
        <v>0</v>
      </c>
      <c r="BJ562" s="99" t="s">
        <v>77</v>
      </c>
      <c r="BK562" s="180">
        <f>ROUND(I562*H562,2)</f>
        <v>0</v>
      </c>
      <c r="BL562" s="99" t="s">
        <v>244</v>
      </c>
      <c r="BM562" s="179" t="s">
        <v>768</v>
      </c>
    </row>
    <row r="563" spans="2:65" s="108" customFormat="1" x14ac:dyDescent="0.2">
      <c r="B563" s="2"/>
      <c r="C563" s="209"/>
      <c r="D563" s="210" t="s">
        <v>142</v>
      </c>
      <c r="E563" s="209"/>
      <c r="F563" s="211" t="s">
        <v>769</v>
      </c>
      <c r="G563" s="209"/>
      <c r="H563" s="209"/>
      <c r="L563" s="2"/>
      <c r="M563" s="181"/>
      <c r="T563" s="182"/>
      <c r="AT563" s="99" t="s">
        <v>142</v>
      </c>
      <c r="AU563" s="99" t="s">
        <v>79</v>
      </c>
    </row>
    <row r="564" spans="2:65" s="108" customFormat="1" x14ac:dyDescent="0.2">
      <c r="B564" s="2"/>
      <c r="C564" s="209"/>
      <c r="D564" s="212" t="s">
        <v>144</v>
      </c>
      <c r="E564" s="209"/>
      <c r="F564" s="213" t="s">
        <v>770</v>
      </c>
      <c r="G564" s="209"/>
      <c r="H564" s="209"/>
      <c r="L564" s="2"/>
      <c r="M564" s="181"/>
      <c r="T564" s="182"/>
      <c r="AT564" s="99" t="s">
        <v>144</v>
      </c>
      <c r="AU564" s="99" t="s">
        <v>79</v>
      </c>
    </row>
    <row r="565" spans="2:65" s="184" customFormat="1" x14ac:dyDescent="0.2">
      <c r="B565" s="183"/>
      <c r="C565" s="214"/>
      <c r="D565" s="210" t="s">
        <v>146</v>
      </c>
      <c r="E565" s="215" t="s">
        <v>3</v>
      </c>
      <c r="F565" s="216" t="s">
        <v>277</v>
      </c>
      <c r="G565" s="214"/>
      <c r="H565" s="215" t="s">
        <v>3</v>
      </c>
      <c r="L565" s="183"/>
      <c r="M565" s="186"/>
      <c r="T565" s="187"/>
      <c r="AT565" s="185" t="s">
        <v>146</v>
      </c>
      <c r="AU565" s="185" t="s">
        <v>79</v>
      </c>
      <c r="AV565" s="184" t="s">
        <v>77</v>
      </c>
      <c r="AW565" s="184" t="s">
        <v>31</v>
      </c>
      <c r="AX565" s="184" t="s">
        <v>70</v>
      </c>
      <c r="AY565" s="185" t="s">
        <v>133</v>
      </c>
    </row>
    <row r="566" spans="2:65" s="189" customFormat="1" x14ac:dyDescent="0.2">
      <c r="B566" s="188"/>
      <c r="C566" s="217"/>
      <c r="D566" s="210" t="s">
        <v>146</v>
      </c>
      <c r="E566" s="218" t="s">
        <v>3</v>
      </c>
      <c r="F566" s="219" t="s">
        <v>771</v>
      </c>
      <c r="G566" s="217"/>
      <c r="H566" s="220">
        <v>35.4</v>
      </c>
      <c r="L566" s="188"/>
      <c r="M566" s="191"/>
      <c r="T566" s="192"/>
      <c r="AT566" s="190" t="s">
        <v>146</v>
      </c>
      <c r="AU566" s="190" t="s">
        <v>79</v>
      </c>
      <c r="AV566" s="189" t="s">
        <v>79</v>
      </c>
      <c r="AW566" s="189" t="s">
        <v>31</v>
      </c>
      <c r="AX566" s="189" t="s">
        <v>70</v>
      </c>
      <c r="AY566" s="190" t="s">
        <v>133</v>
      </c>
    </row>
    <row r="567" spans="2:65" s="184" customFormat="1" x14ac:dyDescent="0.2">
      <c r="B567" s="183"/>
      <c r="C567" s="214"/>
      <c r="D567" s="210" t="s">
        <v>146</v>
      </c>
      <c r="E567" s="215" t="s">
        <v>3</v>
      </c>
      <c r="F567" s="216" t="s">
        <v>279</v>
      </c>
      <c r="G567" s="214"/>
      <c r="H567" s="215" t="s">
        <v>3</v>
      </c>
      <c r="L567" s="183"/>
      <c r="M567" s="186"/>
      <c r="T567" s="187"/>
      <c r="AT567" s="185" t="s">
        <v>146</v>
      </c>
      <c r="AU567" s="185" t="s">
        <v>79</v>
      </c>
      <c r="AV567" s="184" t="s">
        <v>77</v>
      </c>
      <c r="AW567" s="184" t="s">
        <v>31</v>
      </c>
      <c r="AX567" s="184" t="s">
        <v>70</v>
      </c>
      <c r="AY567" s="185" t="s">
        <v>133</v>
      </c>
    </row>
    <row r="568" spans="2:65" s="189" customFormat="1" x14ac:dyDescent="0.2">
      <c r="B568" s="188"/>
      <c r="C568" s="217"/>
      <c r="D568" s="210" t="s">
        <v>146</v>
      </c>
      <c r="E568" s="218" t="s">
        <v>3</v>
      </c>
      <c r="F568" s="219" t="s">
        <v>255</v>
      </c>
      <c r="G568" s="217"/>
      <c r="H568" s="220">
        <v>18</v>
      </c>
      <c r="L568" s="188"/>
      <c r="M568" s="191"/>
      <c r="T568" s="192"/>
      <c r="AT568" s="190" t="s">
        <v>146</v>
      </c>
      <c r="AU568" s="190" t="s">
        <v>79</v>
      </c>
      <c r="AV568" s="189" t="s">
        <v>79</v>
      </c>
      <c r="AW568" s="189" t="s">
        <v>31</v>
      </c>
      <c r="AX568" s="189" t="s">
        <v>70</v>
      </c>
      <c r="AY568" s="190" t="s">
        <v>133</v>
      </c>
    </row>
    <row r="569" spans="2:65" s="197" customFormat="1" x14ac:dyDescent="0.2">
      <c r="B569" s="196"/>
      <c r="C569" s="229"/>
      <c r="D569" s="210" t="s">
        <v>146</v>
      </c>
      <c r="E569" s="230" t="s">
        <v>3</v>
      </c>
      <c r="F569" s="231" t="s">
        <v>281</v>
      </c>
      <c r="G569" s="229"/>
      <c r="H569" s="232">
        <v>53.4</v>
      </c>
      <c r="L569" s="196"/>
      <c r="M569" s="199"/>
      <c r="T569" s="200"/>
      <c r="AT569" s="198" t="s">
        <v>146</v>
      </c>
      <c r="AU569" s="198" t="s">
        <v>79</v>
      </c>
      <c r="AV569" s="197" t="s">
        <v>140</v>
      </c>
      <c r="AW569" s="197" t="s">
        <v>31</v>
      </c>
      <c r="AX569" s="197" t="s">
        <v>77</v>
      </c>
      <c r="AY569" s="198" t="s">
        <v>133</v>
      </c>
    </row>
    <row r="570" spans="2:65" s="108" customFormat="1" ht="16.5" customHeight="1" x14ac:dyDescent="0.2">
      <c r="B570" s="2"/>
      <c r="C570" s="221" t="s">
        <v>772</v>
      </c>
      <c r="D570" s="221" t="s">
        <v>224</v>
      </c>
      <c r="E570" s="222" t="s">
        <v>773</v>
      </c>
      <c r="F570" s="223" t="s">
        <v>774</v>
      </c>
      <c r="G570" s="224" t="s">
        <v>258</v>
      </c>
      <c r="H570" s="225">
        <v>54.468000000000004</v>
      </c>
      <c r="I570" s="87"/>
      <c r="J570" s="6">
        <f>ROUND(I570*H570,2)</f>
        <v>0</v>
      </c>
      <c r="K570" s="5" t="s">
        <v>139</v>
      </c>
      <c r="L570" s="193"/>
      <c r="M570" s="194" t="s">
        <v>3</v>
      </c>
      <c r="N570" s="195" t="s">
        <v>41</v>
      </c>
      <c r="O570" s="177">
        <v>0</v>
      </c>
      <c r="P570" s="177">
        <f>O570*H570</f>
        <v>0</v>
      </c>
      <c r="Q570" s="177">
        <v>3.8000000000000002E-4</v>
      </c>
      <c r="R570" s="177">
        <f>Q570*H570</f>
        <v>2.0697840000000002E-2</v>
      </c>
      <c r="S570" s="177">
        <v>0</v>
      </c>
      <c r="T570" s="178">
        <f>S570*H570</f>
        <v>0</v>
      </c>
      <c r="AR570" s="179" t="s">
        <v>361</v>
      </c>
      <c r="AT570" s="179" t="s">
        <v>224</v>
      </c>
      <c r="AU570" s="179" t="s">
        <v>79</v>
      </c>
      <c r="AY570" s="99" t="s">
        <v>133</v>
      </c>
      <c r="BE570" s="180">
        <f>IF(N570="základní",J570,0)</f>
        <v>0</v>
      </c>
      <c r="BF570" s="180">
        <f>IF(N570="snížená",J570,0)</f>
        <v>0</v>
      </c>
      <c r="BG570" s="180">
        <f>IF(N570="zákl. přenesená",J570,0)</f>
        <v>0</v>
      </c>
      <c r="BH570" s="180">
        <f>IF(N570="sníž. přenesená",J570,0)</f>
        <v>0</v>
      </c>
      <c r="BI570" s="180">
        <f>IF(N570="nulová",J570,0)</f>
        <v>0</v>
      </c>
      <c r="BJ570" s="99" t="s">
        <v>77</v>
      </c>
      <c r="BK570" s="180">
        <f>ROUND(I570*H570,2)</f>
        <v>0</v>
      </c>
      <c r="BL570" s="99" t="s">
        <v>244</v>
      </c>
      <c r="BM570" s="179" t="s">
        <v>775</v>
      </c>
    </row>
    <row r="571" spans="2:65" s="108" customFormat="1" x14ac:dyDescent="0.2">
      <c r="B571" s="2"/>
      <c r="C571" s="209"/>
      <c r="D571" s="210" t="s">
        <v>142</v>
      </c>
      <c r="E571" s="209"/>
      <c r="F571" s="211" t="s">
        <v>774</v>
      </c>
      <c r="G571" s="209"/>
      <c r="H571" s="209"/>
      <c r="L571" s="2"/>
      <c r="M571" s="181"/>
      <c r="T571" s="182"/>
      <c r="AT571" s="99" t="s">
        <v>142</v>
      </c>
      <c r="AU571" s="99" t="s">
        <v>79</v>
      </c>
    </row>
    <row r="572" spans="2:65" s="189" customFormat="1" x14ac:dyDescent="0.2">
      <c r="B572" s="188"/>
      <c r="C572" s="217"/>
      <c r="D572" s="210" t="s">
        <v>146</v>
      </c>
      <c r="E572" s="217"/>
      <c r="F572" s="219" t="s">
        <v>776</v>
      </c>
      <c r="G572" s="217"/>
      <c r="H572" s="220">
        <v>54.468000000000004</v>
      </c>
      <c r="L572" s="188"/>
      <c r="M572" s="191"/>
      <c r="T572" s="192"/>
      <c r="AT572" s="190" t="s">
        <v>146</v>
      </c>
      <c r="AU572" s="190" t="s">
        <v>79</v>
      </c>
      <c r="AV572" s="189" t="s">
        <v>79</v>
      </c>
      <c r="AW572" s="189" t="s">
        <v>4</v>
      </c>
      <c r="AX572" s="189" t="s">
        <v>77</v>
      </c>
      <c r="AY572" s="190" t="s">
        <v>133</v>
      </c>
    </row>
    <row r="573" spans="2:65" s="108" customFormat="1" ht="24.2" customHeight="1" x14ac:dyDescent="0.2">
      <c r="B573" s="2"/>
      <c r="C573" s="204" t="s">
        <v>777</v>
      </c>
      <c r="D573" s="204" t="s">
        <v>135</v>
      </c>
      <c r="E573" s="205" t="s">
        <v>778</v>
      </c>
      <c r="F573" s="206" t="s">
        <v>779</v>
      </c>
      <c r="G573" s="207" t="s">
        <v>198</v>
      </c>
      <c r="H573" s="208">
        <v>0.42399999999999999</v>
      </c>
      <c r="I573" s="86"/>
      <c r="J573" s="4">
        <f>ROUND(I573*H573,2)</f>
        <v>0</v>
      </c>
      <c r="K573" s="3" t="s">
        <v>139</v>
      </c>
      <c r="L573" s="2"/>
      <c r="M573" s="175" t="s">
        <v>3</v>
      </c>
      <c r="N573" s="176" t="s">
        <v>41</v>
      </c>
      <c r="O573" s="177">
        <v>1.091</v>
      </c>
      <c r="P573" s="177">
        <f>O573*H573</f>
        <v>0.462584</v>
      </c>
      <c r="Q573" s="177">
        <v>0</v>
      </c>
      <c r="R573" s="177">
        <f>Q573*H573</f>
        <v>0</v>
      </c>
      <c r="S573" s="177">
        <v>0</v>
      </c>
      <c r="T573" s="178">
        <f>S573*H573</f>
        <v>0</v>
      </c>
      <c r="AR573" s="179" t="s">
        <v>244</v>
      </c>
      <c r="AT573" s="179" t="s">
        <v>135</v>
      </c>
      <c r="AU573" s="179" t="s">
        <v>79</v>
      </c>
      <c r="AY573" s="99" t="s">
        <v>133</v>
      </c>
      <c r="BE573" s="180">
        <f>IF(N573="základní",J573,0)</f>
        <v>0</v>
      </c>
      <c r="BF573" s="180">
        <f>IF(N573="snížená",J573,0)</f>
        <v>0</v>
      </c>
      <c r="BG573" s="180">
        <f>IF(N573="zákl. přenesená",J573,0)</f>
        <v>0</v>
      </c>
      <c r="BH573" s="180">
        <f>IF(N573="sníž. přenesená",J573,0)</f>
        <v>0</v>
      </c>
      <c r="BI573" s="180">
        <f>IF(N573="nulová",J573,0)</f>
        <v>0</v>
      </c>
      <c r="BJ573" s="99" t="s">
        <v>77</v>
      </c>
      <c r="BK573" s="180">
        <f>ROUND(I573*H573,2)</f>
        <v>0</v>
      </c>
      <c r="BL573" s="99" t="s">
        <v>244</v>
      </c>
      <c r="BM573" s="179" t="s">
        <v>780</v>
      </c>
    </row>
    <row r="574" spans="2:65" s="108" customFormat="1" ht="29.25" x14ac:dyDescent="0.2">
      <c r="B574" s="2"/>
      <c r="C574" s="209"/>
      <c r="D574" s="210" t="s">
        <v>142</v>
      </c>
      <c r="E574" s="209"/>
      <c r="F574" s="211" t="s">
        <v>781</v>
      </c>
      <c r="G574" s="209"/>
      <c r="H574" s="209"/>
      <c r="L574" s="2"/>
      <c r="M574" s="181"/>
      <c r="T574" s="182"/>
      <c r="AT574" s="99" t="s">
        <v>142</v>
      </c>
      <c r="AU574" s="99" t="s">
        <v>79</v>
      </c>
    </row>
    <row r="575" spans="2:65" s="108" customFormat="1" x14ac:dyDescent="0.2">
      <c r="B575" s="2"/>
      <c r="C575" s="209"/>
      <c r="D575" s="212" t="s">
        <v>144</v>
      </c>
      <c r="E575" s="209"/>
      <c r="F575" s="213" t="s">
        <v>782</v>
      </c>
      <c r="G575" s="209"/>
      <c r="H575" s="209"/>
      <c r="L575" s="2"/>
      <c r="M575" s="181"/>
      <c r="T575" s="182"/>
      <c r="AT575" s="99" t="s">
        <v>144</v>
      </c>
      <c r="AU575" s="99" t="s">
        <v>79</v>
      </c>
    </row>
    <row r="576" spans="2:65" s="164" customFormat="1" ht="22.7" customHeight="1" x14ac:dyDescent="0.2">
      <c r="B576" s="163"/>
      <c r="C576" s="226"/>
      <c r="D576" s="227" t="s">
        <v>69</v>
      </c>
      <c r="E576" s="228" t="s">
        <v>783</v>
      </c>
      <c r="F576" s="228" t="s">
        <v>784</v>
      </c>
      <c r="G576" s="226"/>
      <c r="H576" s="226"/>
      <c r="J576" s="174">
        <f>BK576</f>
        <v>0</v>
      </c>
      <c r="L576" s="163"/>
      <c r="M576" s="168"/>
      <c r="P576" s="169">
        <f>SUM(P577:P609)</f>
        <v>20.001012000000003</v>
      </c>
      <c r="R576" s="169">
        <f>SUM(R577:R609)</f>
        <v>0.468943</v>
      </c>
      <c r="T576" s="170">
        <f>SUM(T577:T609)</f>
        <v>0.1956</v>
      </c>
      <c r="AR576" s="165" t="s">
        <v>79</v>
      </c>
      <c r="AT576" s="171" t="s">
        <v>69</v>
      </c>
      <c r="AU576" s="171" t="s">
        <v>77</v>
      </c>
      <c r="AY576" s="165" t="s">
        <v>133</v>
      </c>
      <c r="BK576" s="172">
        <f>SUM(BK577:BK609)</f>
        <v>0</v>
      </c>
    </row>
    <row r="577" spans="2:65" s="108" customFormat="1" ht="16.5" customHeight="1" x14ac:dyDescent="0.2">
      <c r="B577" s="2"/>
      <c r="C577" s="204" t="s">
        <v>785</v>
      </c>
      <c r="D577" s="204" t="s">
        <v>135</v>
      </c>
      <c r="E577" s="205" t="s">
        <v>786</v>
      </c>
      <c r="F577" s="206" t="s">
        <v>787</v>
      </c>
      <c r="G577" s="207" t="s">
        <v>159</v>
      </c>
      <c r="H577" s="208">
        <v>19.3</v>
      </c>
      <c r="I577" s="86"/>
      <c r="J577" s="4">
        <f>ROUND(I577*H577,2)</f>
        <v>0</v>
      </c>
      <c r="K577" s="3" t="s">
        <v>139</v>
      </c>
      <c r="L577" s="2"/>
      <c r="M577" s="175" t="s">
        <v>3</v>
      </c>
      <c r="N577" s="176" t="s">
        <v>41</v>
      </c>
      <c r="O577" s="177">
        <v>4.3999999999999997E-2</v>
      </c>
      <c r="P577" s="177">
        <f>O577*H577</f>
        <v>0.84919999999999995</v>
      </c>
      <c r="Q577" s="177">
        <v>2.9999999999999997E-4</v>
      </c>
      <c r="R577" s="177">
        <f>Q577*H577</f>
        <v>5.79E-3</v>
      </c>
      <c r="S577" s="177">
        <v>0</v>
      </c>
      <c r="T577" s="178">
        <f>S577*H577</f>
        <v>0</v>
      </c>
      <c r="AR577" s="179" t="s">
        <v>244</v>
      </c>
      <c r="AT577" s="179" t="s">
        <v>135</v>
      </c>
      <c r="AU577" s="179" t="s">
        <v>79</v>
      </c>
      <c r="AY577" s="99" t="s">
        <v>133</v>
      </c>
      <c r="BE577" s="180">
        <f>IF(N577="základní",J577,0)</f>
        <v>0</v>
      </c>
      <c r="BF577" s="180">
        <f>IF(N577="snížená",J577,0)</f>
        <v>0</v>
      </c>
      <c r="BG577" s="180">
        <f>IF(N577="zákl. přenesená",J577,0)</f>
        <v>0</v>
      </c>
      <c r="BH577" s="180">
        <f>IF(N577="sníž. přenesená",J577,0)</f>
        <v>0</v>
      </c>
      <c r="BI577" s="180">
        <f>IF(N577="nulová",J577,0)</f>
        <v>0</v>
      </c>
      <c r="BJ577" s="99" t="s">
        <v>77</v>
      </c>
      <c r="BK577" s="180">
        <f>ROUND(I577*H577,2)</f>
        <v>0</v>
      </c>
      <c r="BL577" s="99" t="s">
        <v>244</v>
      </c>
      <c r="BM577" s="179" t="s">
        <v>788</v>
      </c>
    </row>
    <row r="578" spans="2:65" s="108" customFormat="1" ht="19.5" x14ac:dyDescent="0.2">
      <c r="B578" s="2"/>
      <c r="C578" s="209"/>
      <c r="D578" s="210" t="s">
        <v>142</v>
      </c>
      <c r="E578" s="209"/>
      <c r="F578" s="211" t="s">
        <v>789</v>
      </c>
      <c r="G578" s="209"/>
      <c r="H578" s="209"/>
      <c r="L578" s="2"/>
      <c r="M578" s="181"/>
      <c r="T578" s="182"/>
      <c r="AT578" s="99" t="s">
        <v>142</v>
      </c>
      <c r="AU578" s="99" t="s">
        <v>79</v>
      </c>
    </row>
    <row r="579" spans="2:65" s="108" customFormat="1" x14ac:dyDescent="0.2">
      <c r="B579" s="2"/>
      <c r="C579" s="209"/>
      <c r="D579" s="212" t="s">
        <v>144</v>
      </c>
      <c r="E579" s="209"/>
      <c r="F579" s="213" t="s">
        <v>790</v>
      </c>
      <c r="G579" s="209"/>
      <c r="H579" s="209"/>
      <c r="L579" s="2"/>
      <c r="M579" s="181"/>
      <c r="T579" s="182"/>
      <c r="AT579" s="99" t="s">
        <v>144</v>
      </c>
      <c r="AU579" s="99" t="s">
        <v>79</v>
      </c>
    </row>
    <row r="580" spans="2:65" s="108" customFormat="1" ht="16.5" customHeight="1" x14ac:dyDescent="0.2">
      <c r="B580" s="2"/>
      <c r="C580" s="204" t="s">
        <v>791</v>
      </c>
      <c r="D580" s="204" t="s">
        <v>135</v>
      </c>
      <c r="E580" s="205" t="s">
        <v>792</v>
      </c>
      <c r="F580" s="206" t="s">
        <v>793</v>
      </c>
      <c r="G580" s="207" t="s">
        <v>159</v>
      </c>
      <c r="H580" s="208">
        <v>19.3</v>
      </c>
      <c r="I580" s="86"/>
      <c r="J580" s="4">
        <f>ROUND(I580*H580,2)</f>
        <v>0</v>
      </c>
      <c r="K580" s="3" t="s">
        <v>139</v>
      </c>
      <c r="L580" s="2"/>
      <c r="M580" s="175" t="s">
        <v>3</v>
      </c>
      <c r="N580" s="176" t="s">
        <v>41</v>
      </c>
      <c r="O580" s="177">
        <v>9.9000000000000005E-2</v>
      </c>
      <c r="P580" s="177">
        <f>O580*H580</f>
        <v>1.9107000000000001</v>
      </c>
      <c r="Q580" s="177">
        <v>4.4999999999999997E-3</v>
      </c>
      <c r="R580" s="177">
        <f>Q580*H580</f>
        <v>8.6849999999999997E-2</v>
      </c>
      <c r="S580" s="177">
        <v>0</v>
      </c>
      <c r="T580" s="178">
        <f>S580*H580</f>
        <v>0</v>
      </c>
      <c r="AR580" s="179" t="s">
        <v>244</v>
      </c>
      <c r="AT580" s="179" t="s">
        <v>135</v>
      </c>
      <c r="AU580" s="179" t="s">
        <v>79</v>
      </c>
      <c r="AY580" s="99" t="s">
        <v>133</v>
      </c>
      <c r="BE580" s="180">
        <f>IF(N580="základní",J580,0)</f>
        <v>0</v>
      </c>
      <c r="BF580" s="180">
        <f>IF(N580="snížená",J580,0)</f>
        <v>0</v>
      </c>
      <c r="BG580" s="180">
        <f>IF(N580="zákl. přenesená",J580,0)</f>
        <v>0</v>
      </c>
      <c r="BH580" s="180">
        <f>IF(N580="sníž. přenesená",J580,0)</f>
        <v>0</v>
      </c>
      <c r="BI580" s="180">
        <f>IF(N580="nulová",J580,0)</f>
        <v>0</v>
      </c>
      <c r="BJ580" s="99" t="s">
        <v>77</v>
      </c>
      <c r="BK580" s="180">
        <f>ROUND(I580*H580,2)</f>
        <v>0</v>
      </c>
      <c r="BL580" s="99" t="s">
        <v>244</v>
      </c>
      <c r="BM580" s="179" t="s">
        <v>794</v>
      </c>
    </row>
    <row r="581" spans="2:65" s="108" customFormat="1" ht="19.5" x14ac:dyDescent="0.2">
      <c r="B581" s="2"/>
      <c r="C581" s="209"/>
      <c r="D581" s="210" t="s">
        <v>142</v>
      </c>
      <c r="E581" s="209"/>
      <c r="F581" s="211" t="s">
        <v>795</v>
      </c>
      <c r="G581" s="209"/>
      <c r="H581" s="209"/>
      <c r="L581" s="2"/>
      <c r="M581" s="181"/>
      <c r="T581" s="182"/>
      <c r="AT581" s="99" t="s">
        <v>142</v>
      </c>
      <c r="AU581" s="99" t="s">
        <v>79</v>
      </c>
    </row>
    <row r="582" spans="2:65" s="108" customFormat="1" x14ac:dyDescent="0.2">
      <c r="B582" s="2"/>
      <c r="C582" s="209"/>
      <c r="D582" s="212" t="s">
        <v>144</v>
      </c>
      <c r="E582" s="209"/>
      <c r="F582" s="213" t="s">
        <v>796</v>
      </c>
      <c r="G582" s="209"/>
      <c r="H582" s="209"/>
      <c r="L582" s="2"/>
      <c r="M582" s="181"/>
      <c r="T582" s="182"/>
      <c r="AT582" s="99" t="s">
        <v>144</v>
      </c>
      <c r="AU582" s="99" t="s">
        <v>79</v>
      </c>
    </row>
    <row r="583" spans="2:65" s="108" customFormat="1" ht="24.2" customHeight="1" x14ac:dyDescent="0.2">
      <c r="B583" s="2"/>
      <c r="C583" s="204" t="s">
        <v>797</v>
      </c>
      <c r="D583" s="204" t="s">
        <v>135</v>
      </c>
      <c r="E583" s="205" t="s">
        <v>798</v>
      </c>
      <c r="F583" s="206" t="s">
        <v>799</v>
      </c>
      <c r="G583" s="207" t="s">
        <v>159</v>
      </c>
      <c r="H583" s="208">
        <v>2.4</v>
      </c>
      <c r="I583" s="86"/>
      <c r="J583" s="4">
        <f>ROUND(I583*H583,2)</f>
        <v>0</v>
      </c>
      <c r="K583" s="3" t="s">
        <v>139</v>
      </c>
      <c r="L583" s="2"/>
      <c r="M583" s="175" t="s">
        <v>3</v>
      </c>
      <c r="N583" s="176" t="s">
        <v>41</v>
      </c>
      <c r="O583" s="177">
        <v>0.29499999999999998</v>
      </c>
      <c r="P583" s="177">
        <f>O583*H583</f>
        <v>0.70799999999999996</v>
      </c>
      <c r="Q583" s="177">
        <v>0</v>
      </c>
      <c r="R583" s="177">
        <f>Q583*H583</f>
        <v>0</v>
      </c>
      <c r="S583" s="177">
        <v>8.1500000000000003E-2</v>
      </c>
      <c r="T583" s="178">
        <f>S583*H583</f>
        <v>0.1956</v>
      </c>
      <c r="AR583" s="179" t="s">
        <v>244</v>
      </c>
      <c r="AT583" s="179" t="s">
        <v>135</v>
      </c>
      <c r="AU583" s="179" t="s">
        <v>79</v>
      </c>
      <c r="AY583" s="99" t="s">
        <v>133</v>
      </c>
      <c r="BE583" s="180">
        <f>IF(N583="základní",J583,0)</f>
        <v>0</v>
      </c>
      <c r="BF583" s="180">
        <f>IF(N583="snížená",J583,0)</f>
        <v>0</v>
      </c>
      <c r="BG583" s="180">
        <f>IF(N583="zákl. přenesená",J583,0)</f>
        <v>0</v>
      </c>
      <c r="BH583" s="180">
        <f>IF(N583="sníž. přenesená",J583,0)</f>
        <v>0</v>
      </c>
      <c r="BI583" s="180">
        <f>IF(N583="nulová",J583,0)</f>
        <v>0</v>
      </c>
      <c r="BJ583" s="99" t="s">
        <v>77</v>
      </c>
      <c r="BK583" s="180">
        <f>ROUND(I583*H583,2)</f>
        <v>0</v>
      </c>
      <c r="BL583" s="99" t="s">
        <v>244</v>
      </c>
      <c r="BM583" s="179" t="s">
        <v>800</v>
      </c>
    </row>
    <row r="584" spans="2:65" s="108" customFormat="1" x14ac:dyDescent="0.2">
      <c r="B584" s="2"/>
      <c r="C584" s="209"/>
      <c r="D584" s="210" t="s">
        <v>142</v>
      </c>
      <c r="E584" s="209"/>
      <c r="F584" s="211" t="s">
        <v>801</v>
      </c>
      <c r="G584" s="209"/>
      <c r="H584" s="209"/>
      <c r="L584" s="2"/>
      <c r="M584" s="181"/>
      <c r="T584" s="182"/>
      <c r="AT584" s="99" t="s">
        <v>142</v>
      </c>
      <c r="AU584" s="99" t="s">
        <v>79</v>
      </c>
    </row>
    <row r="585" spans="2:65" s="108" customFormat="1" x14ac:dyDescent="0.2">
      <c r="B585" s="2"/>
      <c r="C585" s="209"/>
      <c r="D585" s="212" t="s">
        <v>144</v>
      </c>
      <c r="E585" s="209"/>
      <c r="F585" s="213" t="s">
        <v>802</v>
      </c>
      <c r="G585" s="209"/>
      <c r="H585" s="209"/>
      <c r="L585" s="2"/>
      <c r="M585" s="181"/>
      <c r="T585" s="182"/>
      <c r="AT585" s="99" t="s">
        <v>144</v>
      </c>
      <c r="AU585" s="99" t="s">
        <v>79</v>
      </c>
    </row>
    <row r="586" spans="2:65" s="189" customFormat="1" x14ac:dyDescent="0.2">
      <c r="B586" s="188"/>
      <c r="C586" s="217"/>
      <c r="D586" s="210" t="s">
        <v>146</v>
      </c>
      <c r="E586" s="218" t="s">
        <v>3</v>
      </c>
      <c r="F586" s="219" t="s">
        <v>288</v>
      </c>
      <c r="G586" s="217"/>
      <c r="H586" s="220">
        <v>2.4</v>
      </c>
      <c r="L586" s="188"/>
      <c r="M586" s="191"/>
      <c r="T586" s="192"/>
      <c r="AT586" s="190" t="s">
        <v>146</v>
      </c>
      <c r="AU586" s="190" t="s">
        <v>79</v>
      </c>
      <c r="AV586" s="189" t="s">
        <v>79</v>
      </c>
      <c r="AW586" s="189" t="s">
        <v>31</v>
      </c>
      <c r="AX586" s="189" t="s">
        <v>77</v>
      </c>
      <c r="AY586" s="190" t="s">
        <v>133</v>
      </c>
    </row>
    <row r="587" spans="2:65" s="108" customFormat="1" ht="33" customHeight="1" x14ac:dyDescent="0.2">
      <c r="B587" s="2"/>
      <c r="C587" s="204" t="s">
        <v>803</v>
      </c>
      <c r="D587" s="204" t="s">
        <v>135</v>
      </c>
      <c r="E587" s="205" t="s">
        <v>804</v>
      </c>
      <c r="F587" s="206" t="s">
        <v>805</v>
      </c>
      <c r="G587" s="207" t="s">
        <v>159</v>
      </c>
      <c r="H587" s="208">
        <v>19.3</v>
      </c>
      <c r="I587" s="86"/>
      <c r="J587" s="4">
        <f>ROUND(I587*H587,2)</f>
        <v>0</v>
      </c>
      <c r="K587" s="3" t="s">
        <v>139</v>
      </c>
      <c r="L587" s="2"/>
      <c r="M587" s="175" t="s">
        <v>3</v>
      </c>
      <c r="N587" s="176" t="s">
        <v>41</v>
      </c>
      <c r="O587" s="177">
        <v>0.68600000000000005</v>
      </c>
      <c r="P587" s="177">
        <f>O587*H587</f>
        <v>13.239800000000001</v>
      </c>
      <c r="Q587" s="177">
        <v>5.3E-3</v>
      </c>
      <c r="R587" s="177">
        <f>Q587*H587</f>
        <v>0.10229000000000001</v>
      </c>
      <c r="S587" s="177">
        <v>0</v>
      </c>
      <c r="T587" s="178">
        <f>S587*H587</f>
        <v>0</v>
      </c>
      <c r="AR587" s="179" t="s">
        <v>244</v>
      </c>
      <c r="AT587" s="179" t="s">
        <v>135</v>
      </c>
      <c r="AU587" s="179" t="s">
        <v>79</v>
      </c>
      <c r="AY587" s="99" t="s">
        <v>133</v>
      </c>
      <c r="BE587" s="180">
        <f>IF(N587="základní",J587,0)</f>
        <v>0</v>
      </c>
      <c r="BF587" s="180">
        <f>IF(N587="snížená",J587,0)</f>
        <v>0</v>
      </c>
      <c r="BG587" s="180">
        <f>IF(N587="zákl. přenesená",J587,0)</f>
        <v>0</v>
      </c>
      <c r="BH587" s="180">
        <f>IF(N587="sníž. přenesená",J587,0)</f>
        <v>0</v>
      </c>
      <c r="BI587" s="180">
        <f>IF(N587="nulová",J587,0)</f>
        <v>0</v>
      </c>
      <c r="BJ587" s="99" t="s">
        <v>77</v>
      </c>
      <c r="BK587" s="180">
        <f>ROUND(I587*H587,2)</f>
        <v>0</v>
      </c>
      <c r="BL587" s="99" t="s">
        <v>244</v>
      </c>
      <c r="BM587" s="179" t="s">
        <v>806</v>
      </c>
    </row>
    <row r="588" spans="2:65" s="108" customFormat="1" ht="19.5" x14ac:dyDescent="0.2">
      <c r="B588" s="2"/>
      <c r="C588" s="209"/>
      <c r="D588" s="210" t="s">
        <v>142</v>
      </c>
      <c r="E588" s="209"/>
      <c r="F588" s="211" t="s">
        <v>807</v>
      </c>
      <c r="G588" s="209"/>
      <c r="H588" s="209"/>
      <c r="L588" s="2"/>
      <c r="M588" s="181"/>
      <c r="T588" s="182"/>
      <c r="AT588" s="99" t="s">
        <v>142</v>
      </c>
      <c r="AU588" s="99" t="s">
        <v>79</v>
      </c>
    </row>
    <row r="589" spans="2:65" s="108" customFormat="1" x14ac:dyDescent="0.2">
      <c r="B589" s="2"/>
      <c r="C589" s="209"/>
      <c r="D589" s="212" t="s">
        <v>144</v>
      </c>
      <c r="E589" s="209"/>
      <c r="F589" s="213" t="s">
        <v>808</v>
      </c>
      <c r="G589" s="209"/>
      <c r="H589" s="209"/>
      <c r="L589" s="2"/>
      <c r="M589" s="181"/>
      <c r="T589" s="182"/>
      <c r="AT589" s="99" t="s">
        <v>144</v>
      </c>
      <c r="AU589" s="99" t="s">
        <v>79</v>
      </c>
    </row>
    <row r="590" spans="2:65" s="184" customFormat="1" x14ac:dyDescent="0.2">
      <c r="B590" s="183"/>
      <c r="C590" s="214"/>
      <c r="D590" s="210" t="s">
        <v>146</v>
      </c>
      <c r="E590" s="215" t="s">
        <v>3</v>
      </c>
      <c r="F590" s="216" t="s">
        <v>809</v>
      </c>
      <c r="G590" s="214"/>
      <c r="H590" s="215" t="s">
        <v>3</v>
      </c>
      <c r="L590" s="183"/>
      <c r="M590" s="186"/>
      <c r="T590" s="187"/>
      <c r="AT590" s="185" t="s">
        <v>146</v>
      </c>
      <c r="AU590" s="185" t="s">
        <v>79</v>
      </c>
      <c r="AV590" s="184" t="s">
        <v>77</v>
      </c>
      <c r="AW590" s="184" t="s">
        <v>31</v>
      </c>
      <c r="AX590" s="184" t="s">
        <v>70</v>
      </c>
      <c r="AY590" s="185" t="s">
        <v>133</v>
      </c>
    </row>
    <row r="591" spans="2:65" s="189" customFormat="1" x14ac:dyDescent="0.2">
      <c r="B591" s="188"/>
      <c r="C591" s="217"/>
      <c r="D591" s="210" t="s">
        <v>146</v>
      </c>
      <c r="E591" s="218" t="s">
        <v>3</v>
      </c>
      <c r="F591" s="219" t="s">
        <v>810</v>
      </c>
      <c r="G591" s="217"/>
      <c r="H591" s="220">
        <v>5.0999999999999996</v>
      </c>
      <c r="L591" s="188"/>
      <c r="M591" s="191"/>
      <c r="T591" s="192"/>
      <c r="AT591" s="190" t="s">
        <v>146</v>
      </c>
      <c r="AU591" s="190" t="s">
        <v>79</v>
      </c>
      <c r="AV591" s="189" t="s">
        <v>79</v>
      </c>
      <c r="AW591" s="189" t="s">
        <v>31</v>
      </c>
      <c r="AX591" s="189" t="s">
        <v>70</v>
      </c>
      <c r="AY591" s="190" t="s">
        <v>133</v>
      </c>
    </row>
    <row r="592" spans="2:65" s="189" customFormat="1" x14ac:dyDescent="0.2">
      <c r="B592" s="188"/>
      <c r="C592" s="217"/>
      <c r="D592" s="210" t="s">
        <v>146</v>
      </c>
      <c r="E592" s="218" t="s">
        <v>3</v>
      </c>
      <c r="F592" s="219" t="s">
        <v>811</v>
      </c>
      <c r="G592" s="217"/>
      <c r="H592" s="220">
        <v>14.2</v>
      </c>
      <c r="L592" s="188"/>
      <c r="M592" s="191"/>
      <c r="T592" s="192"/>
      <c r="AT592" s="190" t="s">
        <v>146</v>
      </c>
      <c r="AU592" s="190" t="s">
        <v>79</v>
      </c>
      <c r="AV592" s="189" t="s">
        <v>79</v>
      </c>
      <c r="AW592" s="189" t="s">
        <v>31</v>
      </c>
      <c r="AX592" s="189" t="s">
        <v>70</v>
      </c>
      <c r="AY592" s="190" t="s">
        <v>133</v>
      </c>
    </row>
    <row r="593" spans="2:65" s="197" customFormat="1" x14ac:dyDescent="0.2">
      <c r="B593" s="196"/>
      <c r="C593" s="229"/>
      <c r="D593" s="210" t="s">
        <v>146</v>
      </c>
      <c r="E593" s="230" t="s">
        <v>3</v>
      </c>
      <c r="F593" s="231" t="s">
        <v>281</v>
      </c>
      <c r="G593" s="229"/>
      <c r="H593" s="232">
        <v>19.299999999999997</v>
      </c>
      <c r="L593" s="196"/>
      <c r="M593" s="199"/>
      <c r="T593" s="200"/>
      <c r="AT593" s="198" t="s">
        <v>146</v>
      </c>
      <c r="AU593" s="198" t="s">
        <v>79</v>
      </c>
      <c r="AV593" s="197" t="s">
        <v>140</v>
      </c>
      <c r="AW593" s="197" t="s">
        <v>31</v>
      </c>
      <c r="AX593" s="197" t="s">
        <v>77</v>
      </c>
      <c r="AY593" s="198" t="s">
        <v>133</v>
      </c>
    </row>
    <row r="594" spans="2:65" s="108" customFormat="1" ht="16.5" customHeight="1" x14ac:dyDescent="0.2">
      <c r="B594" s="2"/>
      <c r="C594" s="221" t="s">
        <v>812</v>
      </c>
      <c r="D594" s="221" t="s">
        <v>224</v>
      </c>
      <c r="E594" s="222" t="s">
        <v>813</v>
      </c>
      <c r="F594" s="223" t="s">
        <v>814</v>
      </c>
      <c r="G594" s="224" t="s">
        <v>159</v>
      </c>
      <c r="H594" s="225">
        <v>21.23</v>
      </c>
      <c r="I594" s="87"/>
      <c r="J594" s="6">
        <f>ROUND(I594*H594,2)</f>
        <v>0</v>
      </c>
      <c r="K594" s="5" t="s">
        <v>139</v>
      </c>
      <c r="L594" s="193"/>
      <c r="M594" s="194" t="s">
        <v>3</v>
      </c>
      <c r="N594" s="195" t="s">
        <v>41</v>
      </c>
      <c r="O594" s="177">
        <v>0</v>
      </c>
      <c r="P594" s="177">
        <f>O594*H594</f>
        <v>0</v>
      </c>
      <c r="Q594" s="177">
        <v>1.26E-2</v>
      </c>
      <c r="R594" s="177">
        <f>Q594*H594</f>
        <v>0.26749800000000001</v>
      </c>
      <c r="S594" s="177">
        <v>0</v>
      </c>
      <c r="T594" s="178">
        <f>S594*H594</f>
        <v>0</v>
      </c>
      <c r="AR594" s="179" t="s">
        <v>361</v>
      </c>
      <c r="AT594" s="179" t="s">
        <v>224</v>
      </c>
      <c r="AU594" s="179" t="s">
        <v>79</v>
      </c>
      <c r="AY594" s="99" t="s">
        <v>133</v>
      </c>
      <c r="BE594" s="180">
        <f>IF(N594="základní",J594,0)</f>
        <v>0</v>
      </c>
      <c r="BF594" s="180">
        <f>IF(N594="snížená",J594,0)</f>
        <v>0</v>
      </c>
      <c r="BG594" s="180">
        <f>IF(N594="zákl. přenesená",J594,0)</f>
        <v>0</v>
      </c>
      <c r="BH594" s="180">
        <f>IF(N594="sníž. přenesená",J594,0)</f>
        <v>0</v>
      </c>
      <c r="BI594" s="180">
        <f>IF(N594="nulová",J594,0)</f>
        <v>0</v>
      </c>
      <c r="BJ594" s="99" t="s">
        <v>77</v>
      </c>
      <c r="BK594" s="180">
        <f>ROUND(I594*H594,2)</f>
        <v>0</v>
      </c>
      <c r="BL594" s="99" t="s">
        <v>244</v>
      </c>
      <c r="BM594" s="179" t="s">
        <v>815</v>
      </c>
    </row>
    <row r="595" spans="2:65" s="108" customFormat="1" x14ac:dyDescent="0.2">
      <c r="B595" s="2"/>
      <c r="C595" s="209"/>
      <c r="D595" s="210" t="s">
        <v>142</v>
      </c>
      <c r="E595" s="209"/>
      <c r="F595" s="211" t="s">
        <v>814</v>
      </c>
      <c r="G595" s="209"/>
      <c r="H595" s="209"/>
      <c r="L595" s="2"/>
      <c r="M595" s="181"/>
      <c r="T595" s="182"/>
      <c r="AT595" s="99" t="s">
        <v>142</v>
      </c>
      <c r="AU595" s="99" t="s">
        <v>79</v>
      </c>
    </row>
    <row r="596" spans="2:65" s="189" customFormat="1" x14ac:dyDescent="0.2">
      <c r="B596" s="188"/>
      <c r="C596" s="217"/>
      <c r="D596" s="210" t="s">
        <v>146</v>
      </c>
      <c r="E596" s="217"/>
      <c r="F596" s="219" t="s">
        <v>816</v>
      </c>
      <c r="G596" s="217"/>
      <c r="H596" s="220">
        <v>21.23</v>
      </c>
      <c r="L596" s="188"/>
      <c r="M596" s="191"/>
      <c r="T596" s="192"/>
      <c r="AT596" s="190" t="s">
        <v>146</v>
      </c>
      <c r="AU596" s="190" t="s">
        <v>79</v>
      </c>
      <c r="AV596" s="189" t="s">
        <v>79</v>
      </c>
      <c r="AW596" s="189" t="s">
        <v>4</v>
      </c>
      <c r="AX596" s="189" t="s">
        <v>77</v>
      </c>
      <c r="AY596" s="190" t="s">
        <v>133</v>
      </c>
    </row>
    <row r="597" spans="2:65" s="108" customFormat="1" ht="21.75" customHeight="1" x14ac:dyDescent="0.2">
      <c r="B597" s="2"/>
      <c r="C597" s="204" t="s">
        <v>817</v>
      </c>
      <c r="D597" s="204" t="s">
        <v>135</v>
      </c>
      <c r="E597" s="205" t="s">
        <v>818</v>
      </c>
      <c r="F597" s="206" t="s">
        <v>819</v>
      </c>
      <c r="G597" s="207" t="s">
        <v>258</v>
      </c>
      <c r="H597" s="208">
        <v>11.1</v>
      </c>
      <c r="I597" s="86"/>
      <c r="J597" s="4">
        <f>ROUND(I597*H597,2)</f>
        <v>0</v>
      </c>
      <c r="K597" s="3" t="s">
        <v>139</v>
      </c>
      <c r="L597" s="2"/>
      <c r="M597" s="175" t="s">
        <v>3</v>
      </c>
      <c r="N597" s="176" t="s">
        <v>41</v>
      </c>
      <c r="O597" s="177">
        <v>0.16</v>
      </c>
      <c r="P597" s="177">
        <f>O597*H597</f>
        <v>1.776</v>
      </c>
      <c r="Q597" s="177">
        <v>5.0000000000000001E-4</v>
      </c>
      <c r="R597" s="177">
        <f>Q597*H597</f>
        <v>5.5500000000000002E-3</v>
      </c>
      <c r="S597" s="177">
        <v>0</v>
      </c>
      <c r="T597" s="178">
        <f>S597*H597</f>
        <v>0</v>
      </c>
      <c r="AR597" s="179" t="s">
        <v>244</v>
      </c>
      <c r="AT597" s="179" t="s">
        <v>135</v>
      </c>
      <c r="AU597" s="179" t="s">
        <v>79</v>
      </c>
      <c r="AY597" s="99" t="s">
        <v>133</v>
      </c>
      <c r="BE597" s="180">
        <f>IF(N597="základní",J597,0)</f>
        <v>0</v>
      </c>
      <c r="BF597" s="180">
        <f>IF(N597="snížená",J597,0)</f>
        <v>0</v>
      </c>
      <c r="BG597" s="180">
        <f>IF(N597="zákl. přenesená",J597,0)</f>
        <v>0</v>
      </c>
      <c r="BH597" s="180">
        <f>IF(N597="sníž. přenesená",J597,0)</f>
        <v>0</v>
      </c>
      <c r="BI597" s="180">
        <f>IF(N597="nulová",J597,0)</f>
        <v>0</v>
      </c>
      <c r="BJ597" s="99" t="s">
        <v>77</v>
      </c>
      <c r="BK597" s="180">
        <f>ROUND(I597*H597,2)</f>
        <v>0</v>
      </c>
      <c r="BL597" s="99" t="s">
        <v>244</v>
      </c>
      <c r="BM597" s="179" t="s">
        <v>820</v>
      </c>
    </row>
    <row r="598" spans="2:65" s="108" customFormat="1" ht="19.5" x14ac:dyDescent="0.2">
      <c r="B598" s="2"/>
      <c r="C598" s="209"/>
      <c r="D598" s="210" t="s">
        <v>142</v>
      </c>
      <c r="E598" s="209"/>
      <c r="F598" s="211" t="s">
        <v>821</v>
      </c>
      <c r="G598" s="209"/>
      <c r="H598" s="209"/>
      <c r="L598" s="2"/>
      <c r="M598" s="181"/>
      <c r="T598" s="182"/>
      <c r="AT598" s="99" t="s">
        <v>142</v>
      </c>
      <c r="AU598" s="99" t="s">
        <v>79</v>
      </c>
    </row>
    <row r="599" spans="2:65" s="108" customFormat="1" x14ac:dyDescent="0.2">
      <c r="B599" s="2"/>
      <c r="C599" s="209"/>
      <c r="D599" s="212" t="s">
        <v>144</v>
      </c>
      <c r="E599" s="209"/>
      <c r="F599" s="213" t="s">
        <v>822</v>
      </c>
      <c r="G599" s="209"/>
      <c r="H599" s="209"/>
      <c r="L599" s="2"/>
      <c r="M599" s="181"/>
      <c r="T599" s="182"/>
      <c r="AT599" s="99" t="s">
        <v>144</v>
      </c>
      <c r="AU599" s="99" t="s">
        <v>79</v>
      </c>
    </row>
    <row r="600" spans="2:65" s="184" customFormat="1" x14ac:dyDescent="0.2">
      <c r="B600" s="183"/>
      <c r="C600" s="214"/>
      <c r="D600" s="210" t="s">
        <v>146</v>
      </c>
      <c r="E600" s="215" t="s">
        <v>3</v>
      </c>
      <c r="F600" s="216" t="s">
        <v>809</v>
      </c>
      <c r="G600" s="214"/>
      <c r="H600" s="215" t="s">
        <v>3</v>
      </c>
      <c r="L600" s="183"/>
      <c r="M600" s="186"/>
      <c r="T600" s="187"/>
      <c r="AT600" s="185" t="s">
        <v>146</v>
      </c>
      <c r="AU600" s="185" t="s">
        <v>79</v>
      </c>
      <c r="AV600" s="184" t="s">
        <v>77</v>
      </c>
      <c r="AW600" s="184" t="s">
        <v>31</v>
      </c>
      <c r="AX600" s="184" t="s">
        <v>70</v>
      </c>
      <c r="AY600" s="185" t="s">
        <v>133</v>
      </c>
    </row>
    <row r="601" spans="2:65" s="189" customFormat="1" x14ac:dyDescent="0.2">
      <c r="B601" s="188"/>
      <c r="C601" s="217"/>
      <c r="D601" s="210" t="s">
        <v>146</v>
      </c>
      <c r="E601" s="218" t="s">
        <v>3</v>
      </c>
      <c r="F601" s="219" t="s">
        <v>686</v>
      </c>
      <c r="G601" s="217"/>
      <c r="H601" s="220">
        <v>2</v>
      </c>
      <c r="L601" s="188"/>
      <c r="M601" s="191"/>
      <c r="T601" s="192"/>
      <c r="AT601" s="190" t="s">
        <v>146</v>
      </c>
      <c r="AU601" s="190" t="s">
        <v>79</v>
      </c>
      <c r="AV601" s="189" t="s">
        <v>79</v>
      </c>
      <c r="AW601" s="189" t="s">
        <v>31</v>
      </c>
      <c r="AX601" s="189" t="s">
        <v>70</v>
      </c>
      <c r="AY601" s="190" t="s">
        <v>133</v>
      </c>
    </row>
    <row r="602" spans="2:65" s="189" customFormat="1" x14ac:dyDescent="0.2">
      <c r="B602" s="188"/>
      <c r="C602" s="217"/>
      <c r="D602" s="210" t="s">
        <v>146</v>
      </c>
      <c r="E602" s="218" t="s">
        <v>3</v>
      </c>
      <c r="F602" s="219" t="s">
        <v>823</v>
      </c>
      <c r="G602" s="217"/>
      <c r="H602" s="220">
        <v>9.1</v>
      </c>
      <c r="L602" s="188"/>
      <c r="M602" s="191"/>
      <c r="T602" s="192"/>
      <c r="AT602" s="190" t="s">
        <v>146</v>
      </c>
      <c r="AU602" s="190" t="s">
        <v>79</v>
      </c>
      <c r="AV602" s="189" t="s">
        <v>79</v>
      </c>
      <c r="AW602" s="189" t="s">
        <v>31</v>
      </c>
      <c r="AX602" s="189" t="s">
        <v>70</v>
      </c>
      <c r="AY602" s="190" t="s">
        <v>133</v>
      </c>
    </row>
    <row r="603" spans="2:65" s="197" customFormat="1" x14ac:dyDescent="0.2">
      <c r="B603" s="196"/>
      <c r="C603" s="229"/>
      <c r="D603" s="210" t="s">
        <v>146</v>
      </c>
      <c r="E603" s="230" t="s">
        <v>3</v>
      </c>
      <c r="F603" s="231" t="s">
        <v>281</v>
      </c>
      <c r="G603" s="229"/>
      <c r="H603" s="232">
        <v>11.1</v>
      </c>
      <c r="L603" s="196"/>
      <c r="M603" s="199"/>
      <c r="T603" s="200"/>
      <c r="AT603" s="198" t="s">
        <v>146</v>
      </c>
      <c r="AU603" s="198" t="s">
        <v>79</v>
      </c>
      <c r="AV603" s="197" t="s">
        <v>140</v>
      </c>
      <c r="AW603" s="197" t="s">
        <v>31</v>
      </c>
      <c r="AX603" s="197" t="s">
        <v>77</v>
      </c>
      <c r="AY603" s="198" t="s">
        <v>133</v>
      </c>
    </row>
    <row r="604" spans="2:65" s="108" customFormat="1" ht="24.2" customHeight="1" x14ac:dyDescent="0.2">
      <c r="B604" s="2"/>
      <c r="C604" s="204" t="s">
        <v>824</v>
      </c>
      <c r="D604" s="204" t="s">
        <v>135</v>
      </c>
      <c r="E604" s="205" t="s">
        <v>825</v>
      </c>
      <c r="F604" s="206" t="s">
        <v>826</v>
      </c>
      <c r="G604" s="207" t="s">
        <v>159</v>
      </c>
      <c r="H604" s="208">
        <v>19.3</v>
      </c>
      <c r="I604" s="86"/>
      <c r="J604" s="4">
        <f>ROUND(I604*H604,2)</f>
        <v>0</v>
      </c>
      <c r="K604" s="3" t="s">
        <v>139</v>
      </c>
      <c r="L604" s="2"/>
      <c r="M604" s="175" t="s">
        <v>3</v>
      </c>
      <c r="N604" s="176" t="s">
        <v>41</v>
      </c>
      <c r="O604" s="177">
        <v>4.1000000000000002E-2</v>
      </c>
      <c r="P604" s="177">
        <f>O604*H604</f>
        <v>0.79130000000000011</v>
      </c>
      <c r="Q604" s="177">
        <v>5.0000000000000002E-5</v>
      </c>
      <c r="R604" s="177">
        <f>Q604*H604</f>
        <v>9.6500000000000004E-4</v>
      </c>
      <c r="S604" s="177">
        <v>0</v>
      </c>
      <c r="T604" s="178">
        <f>S604*H604</f>
        <v>0</v>
      </c>
      <c r="AR604" s="179" t="s">
        <v>244</v>
      </c>
      <c r="AT604" s="179" t="s">
        <v>135</v>
      </c>
      <c r="AU604" s="179" t="s">
        <v>79</v>
      </c>
      <c r="AY604" s="99" t="s">
        <v>133</v>
      </c>
      <c r="BE604" s="180">
        <f>IF(N604="základní",J604,0)</f>
        <v>0</v>
      </c>
      <c r="BF604" s="180">
        <f>IF(N604="snížená",J604,0)</f>
        <v>0</v>
      </c>
      <c r="BG604" s="180">
        <f>IF(N604="zákl. přenesená",J604,0)</f>
        <v>0</v>
      </c>
      <c r="BH604" s="180">
        <f>IF(N604="sníž. přenesená",J604,0)</f>
        <v>0</v>
      </c>
      <c r="BI604" s="180">
        <f>IF(N604="nulová",J604,0)</f>
        <v>0</v>
      </c>
      <c r="BJ604" s="99" t="s">
        <v>77</v>
      </c>
      <c r="BK604" s="180">
        <f>ROUND(I604*H604,2)</f>
        <v>0</v>
      </c>
      <c r="BL604" s="99" t="s">
        <v>244</v>
      </c>
      <c r="BM604" s="179" t="s">
        <v>827</v>
      </c>
    </row>
    <row r="605" spans="2:65" s="108" customFormat="1" ht="19.5" x14ac:dyDescent="0.2">
      <c r="B605" s="2"/>
      <c r="C605" s="209"/>
      <c r="D605" s="210" t="s">
        <v>142</v>
      </c>
      <c r="E605" s="209"/>
      <c r="F605" s="211" t="s">
        <v>828</v>
      </c>
      <c r="G605" s="209"/>
      <c r="H605" s="209"/>
      <c r="L605" s="2"/>
      <c r="M605" s="181"/>
      <c r="T605" s="182"/>
      <c r="AT605" s="99" t="s">
        <v>142</v>
      </c>
      <c r="AU605" s="99" t="s">
        <v>79</v>
      </c>
    </row>
    <row r="606" spans="2:65" s="108" customFormat="1" x14ac:dyDescent="0.2">
      <c r="B606" s="2"/>
      <c r="C606" s="209"/>
      <c r="D606" s="212" t="s">
        <v>144</v>
      </c>
      <c r="E606" s="209"/>
      <c r="F606" s="213" t="s">
        <v>829</v>
      </c>
      <c r="G606" s="209"/>
      <c r="H606" s="209"/>
      <c r="L606" s="2"/>
      <c r="M606" s="181"/>
      <c r="T606" s="182"/>
      <c r="AT606" s="99" t="s">
        <v>144</v>
      </c>
      <c r="AU606" s="99" t="s">
        <v>79</v>
      </c>
    </row>
    <row r="607" spans="2:65" s="108" customFormat="1" ht="24.2" customHeight="1" x14ac:dyDescent="0.2">
      <c r="B607" s="2"/>
      <c r="C607" s="204" t="s">
        <v>830</v>
      </c>
      <c r="D607" s="204" t="s">
        <v>135</v>
      </c>
      <c r="E607" s="205" t="s">
        <v>831</v>
      </c>
      <c r="F607" s="206" t="s">
        <v>832</v>
      </c>
      <c r="G607" s="207" t="s">
        <v>198</v>
      </c>
      <c r="H607" s="208">
        <v>0.46899999999999997</v>
      </c>
      <c r="I607" s="86"/>
      <c r="J607" s="4">
        <f>ROUND(I607*H607,2)</f>
        <v>0</v>
      </c>
      <c r="K607" s="3" t="s">
        <v>139</v>
      </c>
      <c r="L607" s="2"/>
      <c r="M607" s="175" t="s">
        <v>3</v>
      </c>
      <c r="N607" s="176" t="s">
        <v>41</v>
      </c>
      <c r="O607" s="177">
        <v>1.548</v>
      </c>
      <c r="P607" s="177">
        <f>O607*H607</f>
        <v>0.72601199999999999</v>
      </c>
      <c r="Q607" s="177">
        <v>0</v>
      </c>
      <c r="R607" s="177">
        <f>Q607*H607</f>
        <v>0</v>
      </c>
      <c r="S607" s="177">
        <v>0</v>
      </c>
      <c r="T607" s="178">
        <f>S607*H607</f>
        <v>0</v>
      </c>
      <c r="AR607" s="179" t="s">
        <v>244</v>
      </c>
      <c r="AT607" s="179" t="s">
        <v>135</v>
      </c>
      <c r="AU607" s="179" t="s">
        <v>79</v>
      </c>
      <c r="AY607" s="99" t="s">
        <v>133</v>
      </c>
      <c r="BE607" s="180">
        <f>IF(N607="základní",J607,0)</f>
        <v>0</v>
      </c>
      <c r="BF607" s="180">
        <f>IF(N607="snížená",J607,0)</f>
        <v>0</v>
      </c>
      <c r="BG607" s="180">
        <f>IF(N607="zákl. přenesená",J607,0)</f>
        <v>0</v>
      </c>
      <c r="BH607" s="180">
        <f>IF(N607="sníž. přenesená",J607,0)</f>
        <v>0</v>
      </c>
      <c r="BI607" s="180">
        <f>IF(N607="nulová",J607,0)</f>
        <v>0</v>
      </c>
      <c r="BJ607" s="99" t="s">
        <v>77</v>
      </c>
      <c r="BK607" s="180">
        <f>ROUND(I607*H607,2)</f>
        <v>0</v>
      </c>
      <c r="BL607" s="99" t="s">
        <v>244</v>
      </c>
      <c r="BM607" s="179" t="s">
        <v>833</v>
      </c>
    </row>
    <row r="608" spans="2:65" s="108" customFormat="1" ht="29.25" x14ac:dyDescent="0.2">
      <c r="B608" s="2"/>
      <c r="C608" s="209"/>
      <c r="D608" s="210" t="s">
        <v>142</v>
      </c>
      <c r="E608" s="209"/>
      <c r="F608" s="211" t="s">
        <v>834</v>
      </c>
      <c r="G608" s="209"/>
      <c r="H608" s="209"/>
      <c r="L608" s="2"/>
      <c r="M608" s="181"/>
      <c r="T608" s="182"/>
      <c r="AT608" s="99" t="s">
        <v>142</v>
      </c>
      <c r="AU608" s="99" t="s">
        <v>79</v>
      </c>
    </row>
    <row r="609" spans="2:65" s="108" customFormat="1" x14ac:dyDescent="0.2">
      <c r="B609" s="2"/>
      <c r="C609" s="209"/>
      <c r="D609" s="212" t="s">
        <v>144</v>
      </c>
      <c r="E609" s="209"/>
      <c r="F609" s="213" t="s">
        <v>835</v>
      </c>
      <c r="G609" s="209"/>
      <c r="H609" s="209"/>
      <c r="L609" s="2"/>
      <c r="M609" s="181"/>
      <c r="T609" s="182"/>
      <c r="AT609" s="99" t="s">
        <v>144</v>
      </c>
      <c r="AU609" s="99" t="s">
        <v>79</v>
      </c>
    </row>
    <row r="610" spans="2:65" s="164" customFormat="1" ht="22.7" customHeight="1" x14ac:dyDescent="0.2">
      <c r="B610" s="163"/>
      <c r="C610" s="226"/>
      <c r="D610" s="227" t="s">
        <v>69</v>
      </c>
      <c r="E610" s="228" t="s">
        <v>836</v>
      </c>
      <c r="F610" s="228" t="s">
        <v>837</v>
      </c>
      <c r="G610" s="226"/>
      <c r="H610" s="226"/>
      <c r="J610" s="174">
        <f>BK610</f>
        <v>0</v>
      </c>
      <c r="L610" s="163"/>
      <c r="M610" s="168"/>
      <c r="P610" s="169">
        <f>SUM(P611:P639)</f>
        <v>53.702260000000003</v>
      </c>
      <c r="R610" s="169">
        <f>SUM(R611:R639)</f>
        <v>0.36794100000000007</v>
      </c>
      <c r="T610" s="170">
        <f>SUM(T611:T639)</f>
        <v>7.7593000000000009E-2</v>
      </c>
      <c r="AR610" s="165" t="s">
        <v>79</v>
      </c>
      <c r="AT610" s="171" t="s">
        <v>69</v>
      </c>
      <c r="AU610" s="171" t="s">
        <v>77</v>
      </c>
      <c r="AY610" s="165" t="s">
        <v>133</v>
      </c>
      <c r="BK610" s="172">
        <f>SUM(BK611:BK639)</f>
        <v>0</v>
      </c>
    </row>
    <row r="611" spans="2:65" s="108" customFormat="1" ht="16.5" customHeight="1" x14ac:dyDescent="0.2">
      <c r="B611" s="2"/>
      <c r="C611" s="204" t="s">
        <v>838</v>
      </c>
      <c r="D611" s="204" t="s">
        <v>135</v>
      </c>
      <c r="E611" s="205" t="s">
        <v>839</v>
      </c>
      <c r="F611" s="206" t="s">
        <v>840</v>
      </c>
      <c r="G611" s="207" t="s">
        <v>159</v>
      </c>
      <c r="H611" s="208">
        <v>250.3</v>
      </c>
      <c r="I611" s="86"/>
      <c r="J611" s="4">
        <f>ROUND(I611*H611,2)</f>
        <v>0</v>
      </c>
      <c r="K611" s="3" t="s">
        <v>139</v>
      </c>
      <c r="L611" s="2"/>
      <c r="M611" s="175" t="s">
        <v>3</v>
      </c>
      <c r="N611" s="176" t="s">
        <v>41</v>
      </c>
      <c r="O611" s="177">
        <v>7.3999999999999996E-2</v>
      </c>
      <c r="P611" s="177">
        <f>O611*H611</f>
        <v>18.522200000000002</v>
      </c>
      <c r="Q611" s="177">
        <v>1E-3</v>
      </c>
      <c r="R611" s="177">
        <f>Q611*H611</f>
        <v>0.25030000000000002</v>
      </c>
      <c r="S611" s="177">
        <v>3.1E-4</v>
      </c>
      <c r="T611" s="178">
        <f>S611*H611</f>
        <v>7.7593000000000009E-2</v>
      </c>
      <c r="AR611" s="179" t="s">
        <v>244</v>
      </c>
      <c r="AT611" s="179" t="s">
        <v>135</v>
      </c>
      <c r="AU611" s="179" t="s">
        <v>79</v>
      </c>
      <c r="AY611" s="99" t="s">
        <v>133</v>
      </c>
      <c r="BE611" s="180">
        <f>IF(N611="základní",J611,0)</f>
        <v>0</v>
      </c>
      <c r="BF611" s="180">
        <f>IF(N611="snížená",J611,0)</f>
        <v>0</v>
      </c>
      <c r="BG611" s="180">
        <f>IF(N611="zákl. přenesená",J611,0)</f>
        <v>0</v>
      </c>
      <c r="BH611" s="180">
        <f>IF(N611="sníž. přenesená",J611,0)</f>
        <v>0</v>
      </c>
      <c r="BI611" s="180">
        <f>IF(N611="nulová",J611,0)</f>
        <v>0</v>
      </c>
      <c r="BJ611" s="99" t="s">
        <v>77</v>
      </c>
      <c r="BK611" s="180">
        <f>ROUND(I611*H611,2)</f>
        <v>0</v>
      </c>
      <c r="BL611" s="99" t="s">
        <v>244</v>
      </c>
      <c r="BM611" s="179" t="s">
        <v>841</v>
      </c>
    </row>
    <row r="612" spans="2:65" s="108" customFormat="1" x14ac:dyDescent="0.2">
      <c r="B612" s="2"/>
      <c r="C612" s="209"/>
      <c r="D612" s="210" t="s">
        <v>142</v>
      </c>
      <c r="E612" s="209"/>
      <c r="F612" s="211" t="s">
        <v>842</v>
      </c>
      <c r="G612" s="209"/>
      <c r="H612" s="209"/>
      <c r="L612" s="2"/>
      <c r="M612" s="181"/>
      <c r="T612" s="182"/>
      <c r="AT612" s="99" t="s">
        <v>142</v>
      </c>
      <c r="AU612" s="99" t="s">
        <v>79</v>
      </c>
    </row>
    <row r="613" spans="2:65" s="108" customFormat="1" x14ac:dyDescent="0.2">
      <c r="B613" s="2"/>
      <c r="C613" s="209"/>
      <c r="D613" s="212" t="s">
        <v>144</v>
      </c>
      <c r="E613" s="209"/>
      <c r="F613" s="213" t="s">
        <v>843</v>
      </c>
      <c r="G613" s="209"/>
      <c r="H613" s="209"/>
      <c r="L613" s="2"/>
      <c r="M613" s="181"/>
      <c r="T613" s="182"/>
      <c r="AT613" s="99" t="s">
        <v>144</v>
      </c>
      <c r="AU613" s="99" t="s">
        <v>79</v>
      </c>
    </row>
    <row r="614" spans="2:65" s="108" customFormat="1" ht="16.5" customHeight="1" x14ac:dyDescent="0.2">
      <c r="B614" s="2"/>
      <c r="C614" s="204" t="s">
        <v>844</v>
      </c>
      <c r="D614" s="204" t="s">
        <v>135</v>
      </c>
      <c r="E614" s="205" t="s">
        <v>845</v>
      </c>
      <c r="F614" s="206" t="s">
        <v>846</v>
      </c>
      <c r="G614" s="207" t="s">
        <v>159</v>
      </c>
      <c r="H614" s="208">
        <v>74.08</v>
      </c>
      <c r="I614" s="86"/>
      <c r="J614" s="4">
        <f>ROUND(I614*H614,2)</f>
        <v>0</v>
      </c>
      <c r="K614" s="3" t="s">
        <v>139</v>
      </c>
      <c r="L614" s="2"/>
      <c r="M614" s="175" t="s">
        <v>3</v>
      </c>
      <c r="N614" s="176" t="s">
        <v>41</v>
      </c>
      <c r="O614" s="177">
        <v>1.2E-2</v>
      </c>
      <c r="P614" s="177">
        <f>O614*H614</f>
        <v>0.88895999999999997</v>
      </c>
      <c r="Q614" s="177">
        <v>0</v>
      </c>
      <c r="R614" s="177">
        <f>Q614*H614</f>
        <v>0</v>
      </c>
      <c r="S614" s="177">
        <v>0</v>
      </c>
      <c r="T614" s="178">
        <f>S614*H614</f>
        <v>0</v>
      </c>
      <c r="AR614" s="179" t="s">
        <v>244</v>
      </c>
      <c r="AT614" s="179" t="s">
        <v>135</v>
      </c>
      <c r="AU614" s="179" t="s">
        <v>79</v>
      </c>
      <c r="AY614" s="99" t="s">
        <v>133</v>
      </c>
      <c r="BE614" s="180">
        <f>IF(N614="základní",J614,0)</f>
        <v>0</v>
      </c>
      <c r="BF614" s="180">
        <f>IF(N614="snížená",J614,0)</f>
        <v>0</v>
      </c>
      <c r="BG614" s="180">
        <f>IF(N614="zákl. přenesená",J614,0)</f>
        <v>0</v>
      </c>
      <c r="BH614" s="180">
        <f>IF(N614="sníž. přenesená",J614,0)</f>
        <v>0</v>
      </c>
      <c r="BI614" s="180">
        <f>IF(N614="nulová",J614,0)</f>
        <v>0</v>
      </c>
      <c r="BJ614" s="99" t="s">
        <v>77</v>
      </c>
      <c r="BK614" s="180">
        <f>ROUND(I614*H614,2)</f>
        <v>0</v>
      </c>
      <c r="BL614" s="99" t="s">
        <v>244</v>
      </c>
      <c r="BM614" s="179" t="s">
        <v>847</v>
      </c>
    </row>
    <row r="615" spans="2:65" s="108" customFormat="1" ht="19.5" x14ac:dyDescent="0.2">
      <c r="B615" s="2"/>
      <c r="C615" s="209"/>
      <c r="D615" s="210" t="s">
        <v>142</v>
      </c>
      <c r="E615" s="209"/>
      <c r="F615" s="211" t="s">
        <v>848</v>
      </c>
      <c r="G615" s="209"/>
      <c r="H615" s="209"/>
      <c r="L615" s="2"/>
      <c r="M615" s="181"/>
      <c r="T615" s="182"/>
      <c r="AT615" s="99" t="s">
        <v>142</v>
      </c>
      <c r="AU615" s="99" t="s">
        <v>79</v>
      </c>
    </row>
    <row r="616" spans="2:65" s="108" customFormat="1" x14ac:dyDescent="0.2">
      <c r="B616" s="2"/>
      <c r="C616" s="209"/>
      <c r="D616" s="212" t="s">
        <v>144</v>
      </c>
      <c r="E616" s="209"/>
      <c r="F616" s="213" t="s">
        <v>849</v>
      </c>
      <c r="G616" s="209"/>
      <c r="H616" s="209"/>
      <c r="L616" s="2"/>
      <c r="M616" s="181"/>
      <c r="T616" s="182"/>
      <c r="AT616" s="99" t="s">
        <v>144</v>
      </c>
      <c r="AU616" s="99" t="s">
        <v>79</v>
      </c>
    </row>
    <row r="617" spans="2:65" s="184" customFormat="1" x14ac:dyDescent="0.2">
      <c r="B617" s="183"/>
      <c r="C617" s="214"/>
      <c r="D617" s="210" t="s">
        <v>146</v>
      </c>
      <c r="E617" s="215" t="s">
        <v>3</v>
      </c>
      <c r="F617" s="216" t="s">
        <v>277</v>
      </c>
      <c r="G617" s="214"/>
      <c r="H617" s="215" t="s">
        <v>3</v>
      </c>
      <c r="L617" s="183"/>
      <c r="M617" s="186"/>
      <c r="T617" s="187"/>
      <c r="AT617" s="185" t="s">
        <v>146</v>
      </c>
      <c r="AU617" s="185" t="s">
        <v>79</v>
      </c>
      <c r="AV617" s="184" t="s">
        <v>77</v>
      </c>
      <c r="AW617" s="184" t="s">
        <v>31</v>
      </c>
      <c r="AX617" s="184" t="s">
        <v>70</v>
      </c>
      <c r="AY617" s="185" t="s">
        <v>133</v>
      </c>
    </row>
    <row r="618" spans="2:65" s="189" customFormat="1" x14ac:dyDescent="0.2">
      <c r="B618" s="188"/>
      <c r="C618" s="217"/>
      <c r="D618" s="210" t="s">
        <v>146</v>
      </c>
      <c r="E618" s="218" t="s">
        <v>3</v>
      </c>
      <c r="F618" s="219" t="s">
        <v>322</v>
      </c>
      <c r="G618" s="217"/>
      <c r="H618" s="220">
        <v>57.19</v>
      </c>
      <c r="L618" s="188"/>
      <c r="M618" s="191"/>
      <c r="T618" s="192"/>
      <c r="AT618" s="190" t="s">
        <v>146</v>
      </c>
      <c r="AU618" s="190" t="s">
        <v>79</v>
      </c>
      <c r="AV618" s="189" t="s">
        <v>79</v>
      </c>
      <c r="AW618" s="189" t="s">
        <v>31</v>
      </c>
      <c r="AX618" s="189" t="s">
        <v>70</v>
      </c>
      <c r="AY618" s="190" t="s">
        <v>133</v>
      </c>
    </row>
    <row r="619" spans="2:65" s="184" customFormat="1" x14ac:dyDescent="0.2">
      <c r="B619" s="183"/>
      <c r="C619" s="214"/>
      <c r="D619" s="210" t="s">
        <v>146</v>
      </c>
      <c r="E619" s="215" t="s">
        <v>3</v>
      </c>
      <c r="F619" s="216" t="s">
        <v>279</v>
      </c>
      <c r="G619" s="214"/>
      <c r="H619" s="215" t="s">
        <v>3</v>
      </c>
      <c r="L619" s="183"/>
      <c r="M619" s="186"/>
      <c r="T619" s="187"/>
      <c r="AT619" s="185" t="s">
        <v>146</v>
      </c>
      <c r="AU619" s="185" t="s">
        <v>79</v>
      </c>
      <c r="AV619" s="184" t="s">
        <v>77</v>
      </c>
      <c r="AW619" s="184" t="s">
        <v>31</v>
      </c>
      <c r="AX619" s="184" t="s">
        <v>70</v>
      </c>
      <c r="AY619" s="185" t="s">
        <v>133</v>
      </c>
    </row>
    <row r="620" spans="2:65" s="189" customFormat="1" x14ac:dyDescent="0.2">
      <c r="B620" s="188"/>
      <c r="C620" s="217"/>
      <c r="D620" s="210" t="s">
        <v>146</v>
      </c>
      <c r="E620" s="218" t="s">
        <v>3</v>
      </c>
      <c r="F620" s="219" t="s">
        <v>323</v>
      </c>
      <c r="G620" s="217"/>
      <c r="H620" s="220">
        <v>16.89</v>
      </c>
      <c r="L620" s="188"/>
      <c r="M620" s="191"/>
      <c r="T620" s="192"/>
      <c r="AT620" s="190" t="s">
        <v>146</v>
      </c>
      <c r="AU620" s="190" t="s">
        <v>79</v>
      </c>
      <c r="AV620" s="189" t="s">
        <v>79</v>
      </c>
      <c r="AW620" s="189" t="s">
        <v>31</v>
      </c>
      <c r="AX620" s="189" t="s">
        <v>70</v>
      </c>
      <c r="AY620" s="190" t="s">
        <v>133</v>
      </c>
    </row>
    <row r="621" spans="2:65" s="197" customFormat="1" x14ac:dyDescent="0.2">
      <c r="B621" s="196"/>
      <c r="C621" s="229"/>
      <c r="D621" s="210" t="s">
        <v>146</v>
      </c>
      <c r="E621" s="230" t="s">
        <v>3</v>
      </c>
      <c r="F621" s="231" t="s">
        <v>281</v>
      </c>
      <c r="G621" s="229"/>
      <c r="H621" s="232">
        <v>74.08</v>
      </c>
      <c r="L621" s="196"/>
      <c r="M621" s="199"/>
      <c r="T621" s="200"/>
      <c r="AT621" s="198" t="s">
        <v>146</v>
      </c>
      <c r="AU621" s="198" t="s">
        <v>79</v>
      </c>
      <c r="AV621" s="197" t="s">
        <v>140</v>
      </c>
      <c r="AW621" s="197" t="s">
        <v>31</v>
      </c>
      <c r="AX621" s="197" t="s">
        <v>77</v>
      </c>
      <c r="AY621" s="198" t="s">
        <v>133</v>
      </c>
    </row>
    <row r="622" spans="2:65" s="108" customFormat="1" ht="16.5" customHeight="1" x14ac:dyDescent="0.2">
      <c r="B622" s="2"/>
      <c r="C622" s="221" t="s">
        <v>850</v>
      </c>
      <c r="D622" s="221" t="s">
        <v>224</v>
      </c>
      <c r="E622" s="222" t="s">
        <v>851</v>
      </c>
      <c r="F622" s="223" t="s">
        <v>852</v>
      </c>
      <c r="G622" s="224" t="s">
        <v>159</v>
      </c>
      <c r="H622" s="225">
        <v>81.488</v>
      </c>
      <c r="I622" s="87"/>
      <c r="J622" s="6">
        <f>ROUND(I622*H622,2)</f>
        <v>0</v>
      </c>
      <c r="K622" s="5" t="s">
        <v>139</v>
      </c>
      <c r="L622" s="193"/>
      <c r="M622" s="194" t="s">
        <v>3</v>
      </c>
      <c r="N622" s="195" t="s">
        <v>41</v>
      </c>
      <c r="O622" s="177">
        <v>0</v>
      </c>
      <c r="P622" s="177">
        <f>O622*H622</f>
        <v>0</v>
      </c>
      <c r="Q622" s="177">
        <v>0</v>
      </c>
      <c r="R622" s="177">
        <f>Q622*H622</f>
        <v>0</v>
      </c>
      <c r="S622" s="177">
        <v>0</v>
      </c>
      <c r="T622" s="178">
        <f>S622*H622</f>
        <v>0</v>
      </c>
      <c r="AR622" s="179" t="s">
        <v>361</v>
      </c>
      <c r="AT622" s="179" t="s">
        <v>224</v>
      </c>
      <c r="AU622" s="179" t="s">
        <v>79</v>
      </c>
      <c r="AY622" s="99" t="s">
        <v>133</v>
      </c>
      <c r="BE622" s="180">
        <f>IF(N622="základní",J622,0)</f>
        <v>0</v>
      </c>
      <c r="BF622" s="180">
        <f>IF(N622="snížená",J622,0)</f>
        <v>0</v>
      </c>
      <c r="BG622" s="180">
        <f>IF(N622="zákl. přenesená",J622,0)</f>
        <v>0</v>
      </c>
      <c r="BH622" s="180">
        <f>IF(N622="sníž. přenesená",J622,0)</f>
        <v>0</v>
      </c>
      <c r="BI622" s="180">
        <f>IF(N622="nulová",J622,0)</f>
        <v>0</v>
      </c>
      <c r="BJ622" s="99" t="s">
        <v>77</v>
      </c>
      <c r="BK622" s="180">
        <f>ROUND(I622*H622,2)</f>
        <v>0</v>
      </c>
      <c r="BL622" s="99" t="s">
        <v>244</v>
      </c>
      <c r="BM622" s="179" t="s">
        <v>853</v>
      </c>
    </row>
    <row r="623" spans="2:65" s="108" customFormat="1" x14ac:dyDescent="0.2">
      <c r="B623" s="2"/>
      <c r="C623" s="209"/>
      <c r="D623" s="210" t="s">
        <v>142</v>
      </c>
      <c r="E623" s="209"/>
      <c r="F623" s="211" t="s">
        <v>852</v>
      </c>
      <c r="G623" s="209"/>
      <c r="H623" s="209"/>
      <c r="L623" s="2"/>
      <c r="M623" s="181"/>
      <c r="T623" s="182"/>
      <c r="AT623" s="99" t="s">
        <v>142</v>
      </c>
      <c r="AU623" s="99" t="s">
        <v>79</v>
      </c>
    </row>
    <row r="624" spans="2:65" s="189" customFormat="1" x14ac:dyDescent="0.2">
      <c r="B624" s="188"/>
      <c r="C624" s="217"/>
      <c r="D624" s="210" t="s">
        <v>146</v>
      </c>
      <c r="E624" s="217"/>
      <c r="F624" s="219" t="s">
        <v>764</v>
      </c>
      <c r="G624" s="217"/>
      <c r="H624" s="220">
        <v>81.488</v>
      </c>
      <c r="L624" s="188"/>
      <c r="M624" s="191"/>
      <c r="T624" s="192"/>
      <c r="AT624" s="190" t="s">
        <v>146</v>
      </c>
      <c r="AU624" s="190" t="s">
        <v>79</v>
      </c>
      <c r="AV624" s="189" t="s">
        <v>79</v>
      </c>
      <c r="AW624" s="189" t="s">
        <v>4</v>
      </c>
      <c r="AX624" s="189" t="s">
        <v>77</v>
      </c>
      <c r="AY624" s="190" t="s">
        <v>133</v>
      </c>
    </row>
    <row r="625" spans="2:65" s="108" customFormat="1" ht="24.2" customHeight="1" x14ac:dyDescent="0.2">
      <c r="B625" s="2"/>
      <c r="C625" s="204" t="s">
        <v>854</v>
      </c>
      <c r="D625" s="204" t="s">
        <v>135</v>
      </c>
      <c r="E625" s="205" t="s">
        <v>855</v>
      </c>
      <c r="F625" s="206" t="s">
        <v>856</v>
      </c>
      <c r="G625" s="207" t="s">
        <v>159</v>
      </c>
      <c r="H625" s="208">
        <v>250.3</v>
      </c>
      <c r="I625" s="86"/>
      <c r="J625" s="4">
        <f>ROUND(I625*H625,2)</f>
        <v>0</v>
      </c>
      <c r="K625" s="3" t="s">
        <v>139</v>
      </c>
      <c r="L625" s="2"/>
      <c r="M625" s="175" t="s">
        <v>3</v>
      </c>
      <c r="N625" s="176" t="s">
        <v>41</v>
      </c>
      <c r="O625" s="177">
        <v>3.3000000000000002E-2</v>
      </c>
      <c r="P625" s="177">
        <f>O625*H625</f>
        <v>8.2599</v>
      </c>
      <c r="Q625" s="177">
        <v>2.1000000000000001E-4</v>
      </c>
      <c r="R625" s="177">
        <f>Q625*H625</f>
        <v>5.2563000000000006E-2</v>
      </c>
      <c r="S625" s="177">
        <v>0</v>
      </c>
      <c r="T625" s="178">
        <f>S625*H625</f>
        <v>0</v>
      </c>
      <c r="AR625" s="179" t="s">
        <v>244</v>
      </c>
      <c r="AT625" s="179" t="s">
        <v>135</v>
      </c>
      <c r="AU625" s="179" t="s">
        <v>79</v>
      </c>
      <c r="AY625" s="99" t="s">
        <v>133</v>
      </c>
      <c r="BE625" s="180">
        <f>IF(N625="základní",J625,0)</f>
        <v>0</v>
      </c>
      <c r="BF625" s="180">
        <f>IF(N625="snížená",J625,0)</f>
        <v>0</v>
      </c>
      <c r="BG625" s="180">
        <f>IF(N625="zákl. přenesená",J625,0)</f>
        <v>0</v>
      </c>
      <c r="BH625" s="180">
        <f>IF(N625="sníž. přenesená",J625,0)</f>
        <v>0</v>
      </c>
      <c r="BI625" s="180">
        <f>IF(N625="nulová",J625,0)</f>
        <v>0</v>
      </c>
      <c r="BJ625" s="99" t="s">
        <v>77</v>
      </c>
      <c r="BK625" s="180">
        <f>ROUND(I625*H625,2)</f>
        <v>0</v>
      </c>
      <c r="BL625" s="99" t="s">
        <v>244</v>
      </c>
      <c r="BM625" s="179" t="s">
        <v>857</v>
      </c>
    </row>
    <row r="626" spans="2:65" s="108" customFormat="1" ht="19.5" x14ac:dyDescent="0.2">
      <c r="B626" s="2"/>
      <c r="C626" s="209"/>
      <c r="D626" s="210" t="s">
        <v>142</v>
      </c>
      <c r="E626" s="209"/>
      <c r="F626" s="211" t="s">
        <v>858</v>
      </c>
      <c r="G626" s="209"/>
      <c r="H626" s="209"/>
      <c r="L626" s="2"/>
      <c r="M626" s="181"/>
      <c r="T626" s="182"/>
      <c r="AT626" s="99" t="s">
        <v>142</v>
      </c>
      <c r="AU626" s="99" t="s">
        <v>79</v>
      </c>
    </row>
    <row r="627" spans="2:65" s="108" customFormat="1" x14ac:dyDescent="0.2">
      <c r="B627" s="2"/>
      <c r="C627" s="209"/>
      <c r="D627" s="212" t="s">
        <v>144</v>
      </c>
      <c r="E627" s="209"/>
      <c r="F627" s="213" t="s">
        <v>859</v>
      </c>
      <c r="G627" s="209"/>
      <c r="H627" s="209"/>
      <c r="L627" s="2"/>
      <c r="M627" s="181"/>
      <c r="T627" s="182"/>
      <c r="AT627" s="99" t="s">
        <v>144</v>
      </c>
      <c r="AU627" s="99" t="s">
        <v>79</v>
      </c>
    </row>
    <row r="628" spans="2:65" s="108" customFormat="1" ht="33" customHeight="1" x14ac:dyDescent="0.2">
      <c r="B628" s="2"/>
      <c r="C628" s="204" t="s">
        <v>860</v>
      </c>
      <c r="D628" s="204" t="s">
        <v>135</v>
      </c>
      <c r="E628" s="205" t="s">
        <v>861</v>
      </c>
      <c r="F628" s="206" t="s">
        <v>862</v>
      </c>
      <c r="G628" s="207" t="s">
        <v>159</v>
      </c>
      <c r="H628" s="208">
        <v>250.3</v>
      </c>
      <c r="I628" s="86"/>
      <c r="J628" s="4">
        <f>ROUND(I628*H628,2)</f>
        <v>0</v>
      </c>
      <c r="K628" s="3" t="s">
        <v>139</v>
      </c>
      <c r="L628" s="2"/>
      <c r="M628" s="175" t="s">
        <v>3</v>
      </c>
      <c r="N628" s="176" t="s">
        <v>41</v>
      </c>
      <c r="O628" s="177">
        <v>0.104</v>
      </c>
      <c r="P628" s="177">
        <f>O628*H628</f>
        <v>26.031199999999998</v>
      </c>
      <c r="Q628" s="177">
        <v>2.5999999999999998E-4</v>
      </c>
      <c r="R628" s="177">
        <f>Q628*H628</f>
        <v>6.5077999999999997E-2</v>
      </c>
      <c r="S628" s="177">
        <v>0</v>
      </c>
      <c r="T628" s="178">
        <f>S628*H628</f>
        <v>0</v>
      </c>
      <c r="AR628" s="179" t="s">
        <v>244</v>
      </c>
      <c r="AT628" s="179" t="s">
        <v>135</v>
      </c>
      <c r="AU628" s="179" t="s">
        <v>79</v>
      </c>
      <c r="AY628" s="99" t="s">
        <v>133</v>
      </c>
      <c r="BE628" s="180">
        <f>IF(N628="základní",J628,0)</f>
        <v>0</v>
      </c>
      <c r="BF628" s="180">
        <f>IF(N628="snížená",J628,0)</f>
        <v>0</v>
      </c>
      <c r="BG628" s="180">
        <f>IF(N628="zákl. přenesená",J628,0)</f>
        <v>0</v>
      </c>
      <c r="BH628" s="180">
        <f>IF(N628="sníž. přenesená",J628,0)</f>
        <v>0</v>
      </c>
      <c r="BI628" s="180">
        <f>IF(N628="nulová",J628,0)</f>
        <v>0</v>
      </c>
      <c r="BJ628" s="99" t="s">
        <v>77</v>
      </c>
      <c r="BK628" s="180">
        <f>ROUND(I628*H628,2)</f>
        <v>0</v>
      </c>
      <c r="BL628" s="99" t="s">
        <v>244</v>
      </c>
      <c r="BM628" s="179" t="s">
        <v>863</v>
      </c>
    </row>
    <row r="629" spans="2:65" s="108" customFormat="1" ht="29.25" x14ac:dyDescent="0.2">
      <c r="B629" s="2"/>
      <c r="C629" s="209"/>
      <c r="D629" s="210" t="s">
        <v>142</v>
      </c>
      <c r="E629" s="209"/>
      <c r="F629" s="211" t="s">
        <v>864</v>
      </c>
      <c r="G629" s="209"/>
      <c r="H629" s="209"/>
      <c r="L629" s="2"/>
      <c r="M629" s="181"/>
      <c r="T629" s="182"/>
      <c r="AT629" s="99" t="s">
        <v>142</v>
      </c>
      <c r="AU629" s="99" t="s">
        <v>79</v>
      </c>
    </row>
    <row r="630" spans="2:65" s="108" customFormat="1" x14ac:dyDescent="0.2">
      <c r="B630" s="2"/>
      <c r="C630" s="209"/>
      <c r="D630" s="212" t="s">
        <v>144</v>
      </c>
      <c r="E630" s="209"/>
      <c r="F630" s="213" t="s">
        <v>865</v>
      </c>
      <c r="G630" s="209"/>
      <c r="H630" s="209"/>
      <c r="L630" s="2"/>
      <c r="M630" s="181"/>
      <c r="T630" s="182"/>
      <c r="AT630" s="99" t="s">
        <v>144</v>
      </c>
      <c r="AU630" s="99" t="s">
        <v>79</v>
      </c>
    </row>
    <row r="631" spans="2:65" s="184" customFormat="1" x14ac:dyDescent="0.2">
      <c r="B631" s="183"/>
      <c r="C631" s="214"/>
      <c r="D631" s="210" t="s">
        <v>146</v>
      </c>
      <c r="E631" s="215" t="s">
        <v>3</v>
      </c>
      <c r="F631" s="216" t="s">
        <v>277</v>
      </c>
      <c r="G631" s="214"/>
      <c r="H631" s="215" t="s">
        <v>3</v>
      </c>
      <c r="L631" s="183"/>
      <c r="M631" s="186"/>
      <c r="T631" s="187"/>
      <c r="AT631" s="185" t="s">
        <v>146</v>
      </c>
      <c r="AU631" s="185" t="s">
        <v>79</v>
      </c>
      <c r="AV631" s="184" t="s">
        <v>77</v>
      </c>
      <c r="AW631" s="184" t="s">
        <v>31</v>
      </c>
      <c r="AX631" s="184" t="s">
        <v>70</v>
      </c>
      <c r="AY631" s="185" t="s">
        <v>133</v>
      </c>
    </row>
    <row r="632" spans="2:65" s="189" customFormat="1" x14ac:dyDescent="0.2">
      <c r="B632" s="188"/>
      <c r="C632" s="217"/>
      <c r="D632" s="210" t="s">
        <v>146</v>
      </c>
      <c r="E632" s="218" t="s">
        <v>3</v>
      </c>
      <c r="F632" s="219" t="s">
        <v>278</v>
      </c>
      <c r="G632" s="217"/>
      <c r="H632" s="220">
        <v>116.82</v>
      </c>
      <c r="L632" s="188"/>
      <c r="M632" s="191"/>
      <c r="T632" s="192"/>
      <c r="AT632" s="190" t="s">
        <v>146</v>
      </c>
      <c r="AU632" s="190" t="s">
        <v>79</v>
      </c>
      <c r="AV632" s="189" t="s">
        <v>79</v>
      </c>
      <c r="AW632" s="189" t="s">
        <v>31</v>
      </c>
      <c r="AX632" s="189" t="s">
        <v>70</v>
      </c>
      <c r="AY632" s="190" t="s">
        <v>133</v>
      </c>
    </row>
    <row r="633" spans="2:65" s="184" customFormat="1" x14ac:dyDescent="0.2">
      <c r="B633" s="183"/>
      <c r="C633" s="214"/>
      <c r="D633" s="210" t="s">
        <v>146</v>
      </c>
      <c r="E633" s="215" t="s">
        <v>3</v>
      </c>
      <c r="F633" s="216" t="s">
        <v>279</v>
      </c>
      <c r="G633" s="214"/>
      <c r="H633" s="215" t="s">
        <v>3</v>
      </c>
      <c r="L633" s="183"/>
      <c r="M633" s="186"/>
      <c r="T633" s="187"/>
      <c r="AT633" s="185" t="s">
        <v>146</v>
      </c>
      <c r="AU633" s="185" t="s">
        <v>79</v>
      </c>
      <c r="AV633" s="184" t="s">
        <v>77</v>
      </c>
      <c r="AW633" s="184" t="s">
        <v>31</v>
      </c>
      <c r="AX633" s="184" t="s">
        <v>70</v>
      </c>
      <c r="AY633" s="185" t="s">
        <v>133</v>
      </c>
    </row>
    <row r="634" spans="2:65" s="189" customFormat="1" x14ac:dyDescent="0.2">
      <c r="B634" s="188"/>
      <c r="C634" s="217"/>
      <c r="D634" s="210" t="s">
        <v>146</v>
      </c>
      <c r="E634" s="218" t="s">
        <v>3</v>
      </c>
      <c r="F634" s="219" t="s">
        <v>280</v>
      </c>
      <c r="G634" s="217"/>
      <c r="H634" s="220">
        <v>59.4</v>
      </c>
      <c r="L634" s="188"/>
      <c r="M634" s="191"/>
      <c r="T634" s="192"/>
      <c r="AT634" s="190" t="s">
        <v>146</v>
      </c>
      <c r="AU634" s="190" t="s">
        <v>79</v>
      </c>
      <c r="AV634" s="189" t="s">
        <v>79</v>
      </c>
      <c r="AW634" s="189" t="s">
        <v>31</v>
      </c>
      <c r="AX634" s="189" t="s">
        <v>70</v>
      </c>
      <c r="AY634" s="190" t="s">
        <v>133</v>
      </c>
    </row>
    <row r="635" spans="2:65" s="184" customFormat="1" x14ac:dyDescent="0.2">
      <c r="B635" s="183"/>
      <c r="C635" s="214"/>
      <c r="D635" s="210" t="s">
        <v>146</v>
      </c>
      <c r="E635" s="215" t="s">
        <v>3</v>
      </c>
      <c r="F635" s="216" t="s">
        <v>277</v>
      </c>
      <c r="G635" s="214"/>
      <c r="H635" s="215" t="s">
        <v>3</v>
      </c>
      <c r="L635" s="183"/>
      <c r="M635" s="186"/>
      <c r="T635" s="187"/>
      <c r="AT635" s="185" t="s">
        <v>146</v>
      </c>
      <c r="AU635" s="185" t="s">
        <v>79</v>
      </c>
      <c r="AV635" s="184" t="s">
        <v>77</v>
      </c>
      <c r="AW635" s="184" t="s">
        <v>31</v>
      </c>
      <c r="AX635" s="184" t="s">
        <v>70</v>
      </c>
      <c r="AY635" s="185" t="s">
        <v>133</v>
      </c>
    </row>
    <row r="636" spans="2:65" s="189" customFormat="1" x14ac:dyDescent="0.2">
      <c r="B636" s="188"/>
      <c r="C636" s="217"/>
      <c r="D636" s="210" t="s">
        <v>146</v>
      </c>
      <c r="E636" s="218" t="s">
        <v>3</v>
      </c>
      <c r="F636" s="219" t="s">
        <v>322</v>
      </c>
      <c r="G636" s="217"/>
      <c r="H636" s="220">
        <v>57.19</v>
      </c>
      <c r="L636" s="188"/>
      <c r="M636" s="191"/>
      <c r="T636" s="192"/>
      <c r="AT636" s="190" t="s">
        <v>146</v>
      </c>
      <c r="AU636" s="190" t="s">
        <v>79</v>
      </c>
      <c r="AV636" s="189" t="s">
        <v>79</v>
      </c>
      <c r="AW636" s="189" t="s">
        <v>31</v>
      </c>
      <c r="AX636" s="189" t="s">
        <v>70</v>
      </c>
      <c r="AY636" s="190" t="s">
        <v>133</v>
      </c>
    </row>
    <row r="637" spans="2:65" s="184" customFormat="1" x14ac:dyDescent="0.2">
      <c r="B637" s="183"/>
      <c r="C637" s="214"/>
      <c r="D637" s="210" t="s">
        <v>146</v>
      </c>
      <c r="E637" s="215" t="s">
        <v>3</v>
      </c>
      <c r="F637" s="216" t="s">
        <v>279</v>
      </c>
      <c r="G637" s="214"/>
      <c r="H637" s="215" t="s">
        <v>3</v>
      </c>
      <c r="L637" s="183"/>
      <c r="M637" s="186"/>
      <c r="T637" s="187"/>
      <c r="AT637" s="185" t="s">
        <v>146</v>
      </c>
      <c r="AU637" s="185" t="s">
        <v>79</v>
      </c>
      <c r="AV637" s="184" t="s">
        <v>77</v>
      </c>
      <c r="AW637" s="184" t="s">
        <v>31</v>
      </c>
      <c r="AX637" s="184" t="s">
        <v>70</v>
      </c>
      <c r="AY637" s="185" t="s">
        <v>133</v>
      </c>
    </row>
    <row r="638" spans="2:65" s="189" customFormat="1" x14ac:dyDescent="0.2">
      <c r="B638" s="188"/>
      <c r="C638" s="217"/>
      <c r="D638" s="210" t="s">
        <v>146</v>
      </c>
      <c r="E638" s="218" t="s">
        <v>3</v>
      </c>
      <c r="F638" s="219" t="s">
        <v>323</v>
      </c>
      <c r="G638" s="217"/>
      <c r="H638" s="220">
        <v>16.89</v>
      </c>
      <c r="L638" s="188"/>
      <c r="M638" s="191"/>
      <c r="T638" s="192"/>
      <c r="AT638" s="190" t="s">
        <v>146</v>
      </c>
      <c r="AU638" s="190" t="s">
        <v>79</v>
      </c>
      <c r="AV638" s="189" t="s">
        <v>79</v>
      </c>
      <c r="AW638" s="189" t="s">
        <v>31</v>
      </c>
      <c r="AX638" s="189" t="s">
        <v>70</v>
      </c>
      <c r="AY638" s="190" t="s">
        <v>133</v>
      </c>
    </row>
    <row r="639" spans="2:65" s="197" customFormat="1" x14ac:dyDescent="0.2">
      <c r="B639" s="196"/>
      <c r="C639" s="229"/>
      <c r="D639" s="210" t="s">
        <v>146</v>
      </c>
      <c r="E639" s="230" t="s">
        <v>3</v>
      </c>
      <c r="F639" s="231" t="s">
        <v>281</v>
      </c>
      <c r="G639" s="229"/>
      <c r="H639" s="232">
        <v>250.3</v>
      </c>
      <c r="L639" s="196"/>
      <c r="M639" s="199"/>
      <c r="T639" s="200"/>
      <c r="AT639" s="198" t="s">
        <v>146</v>
      </c>
      <c r="AU639" s="198" t="s">
        <v>79</v>
      </c>
      <c r="AV639" s="197" t="s">
        <v>140</v>
      </c>
      <c r="AW639" s="197" t="s">
        <v>31</v>
      </c>
      <c r="AX639" s="197" t="s">
        <v>77</v>
      </c>
      <c r="AY639" s="198" t="s">
        <v>133</v>
      </c>
    </row>
    <row r="640" spans="2:65" s="164" customFormat="1" ht="26.1" customHeight="1" x14ac:dyDescent="0.2">
      <c r="B640" s="163"/>
      <c r="C640" s="226"/>
      <c r="D640" s="227" t="s">
        <v>69</v>
      </c>
      <c r="E640" s="233" t="s">
        <v>224</v>
      </c>
      <c r="F640" s="233" t="s">
        <v>866</v>
      </c>
      <c r="G640" s="226"/>
      <c r="H640" s="226"/>
      <c r="J640" s="167">
        <f>BK640</f>
        <v>0</v>
      </c>
      <c r="L640" s="163"/>
      <c r="M640" s="168"/>
      <c r="P640" s="169">
        <f>P641+P644</f>
        <v>6.22</v>
      </c>
      <c r="R640" s="169">
        <f>R641+R644</f>
        <v>2.23E-2</v>
      </c>
      <c r="T640" s="170">
        <f>T641+T644</f>
        <v>0</v>
      </c>
      <c r="AR640" s="165" t="s">
        <v>156</v>
      </c>
      <c r="AT640" s="171" t="s">
        <v>69</v>
      </c>
      <c r="AU640" s="171" t="s">
        <v>70</v>
      </c>
      <c r="AY640" s="165" t="s">
        <v>133</v>
      </c>
      <c r="BK640" s="172">
        <f>BK641+BK644</f>
        <v>0</v>
      </c>
    </row>
    <row r="641" spans="2:65" s="164" customFormat="1" ht="22.7" customHeight="1" x14ac:dyDescent="0.2">
      <c r="B641" s="163"/>
      <c r="C641" s="226"/>
      <c r="D641" s="227" t="s">
        <v>69</v>
      </c>
      <c r="E641" s="228" t="s">
        <v>867</v>
      </c>
      <c r="F641" s="228" t="s">
        <v>868</v>
      </c>
      <c r="G641" s="226"/>
      <c r="H641" s="226"/>
      <c r="J641" s="174">
        <f>BK641</f>
        <v>0</v>
      </c>
      <c r="L641" s="163"/>
      <c r="M641" s="168"/>
      <c r="P641" s="169">
        <f>SUM(P642:P643)</f>
        <v>0</v>
      </c>
      <c r="R641" s="169">
        <f>SUM(R642:R643)</f>
        <v>0</v>
      </c>
      <c r="T641" s="170">
        <f>SUM(T642:T643)</f>
        <v>0</v>
      </c>
      <c r="AR641" s="165" t="s">
        <v>156</v>
      </c>
      <c r="AT641" s="171" t="s">
        <v>69</v>
      </c>
      <c r="AU641" s="171" t="s">
        <v>77</v>
      </c>
      <c r="AY641" s="165" t="s">
        <v>133</v>
      </c>
      <c r="BK641" s="172">
        <f>SUM(BK642:BK643)</f>
        <v>0</v>
      </c>
    </row>
    <row r="642" spans="2:65" s="108" customFormat="1" ht="16.5" customHeight="1" x14ac:dyDescent="0.2">
      <c r="B642" s="2"/>
      <c r="C642" s="204" t="s">
        <v>869</v>
      </c>
      <c r="D642" s="204" t="s">
        <v>135</v>
      </c>
      <c r="E642" s="205" t="s">
        <v>870</v>
      </c>
      <c r="F642" s="206" t="s">
        <v>871</v>
      </c>
      <c r="G642" s="207" t="s">
        <v>872</v>
      </c>
      <c r="H642" s="208">
        <v>1</v>
      </c>
      <c r="I642" s="86"/>
      <c r="J642" s="4">
        <f>ROUND(I642*H642,2)</f>
        <v>0</v>
      </c>
      <c r="K642" s="3" t="s">
        <v>3</v>
      </c>
      <c r="L642" s="2"/>
      <c r="M642" s="175" t="s">
        <v>3</v>
      </c>
      <c r="N642" s="176" t="s">
        <v>41</v>
      </c>
      <c r="O642" s="177">
        <v>0</v>
      </c>
      <c r="P642" s="177">
        <f>O642*H642</f>
        <v>0</v>
      </c>
      <c r="Q642" s="177">
        <v>0</v>
      </c>
      <c r="R642" s="177">
        <f>Q642*H642</f>
        <v>0</v>
      </c>
      <c r="S642" s="177">
        <v>0</v>
      </c>
      <c r="T642" s="178">
        <f>S642*H642</f>
        <v>0</v>
      </c>
      <c r="AR642" s="179" t="s">
        <v>556</v>
      </c>
      <c r="AT642" s="179" t="s">
        <v>135</v>
      </c>
      <c r="AU642" s="179" t="s">
        <v>79</v>
      </c>
      <c r="AY642" s="99" t="s">
        <v>133</v>
      </c>
      <c r="BE642" s="180">
        <f>IF(N642="základní",J642,0)</f>
        <v>0</v>
      </c>
      <c r="BF642" s="180">
        <f>IF(N642="snížená",J642,0)</f>
        <v>0</v>
      </c>
      <c r="BG642" s="180">
        <f>IF(N642="zákl. přenesená",J642,0)</f>
        <v>0</v>
      </c>
      <c r="BH642" s="180">
        <f>IF(N642="sníž. přenesená",J642,0)</f>
        <v>0</v>
      </c>
      <c r="BI642" s="180">
        <f>IF(N642="nulová",J642,0)</f>
        <v>0</v>
      </c>
      <c r="BJ642" s="99" t="s">
        <v>77</v>
      </c>
      <c r="BK642" s="180">
        <f>ROUND(I642*H642,2)</f>
        <v>0</v>
      </c>
      <c r="BL642" s="99" t="s">
        <v>556</v>
      </c>
      <c r="BM642" s="179" t="s">
        <v>873</v>
      </c>
    </row>
    <row r="643" spans="2:65" s="108" customFormat="1" x14ac:dyDescent="0.2">
      <c r="B643" s="2"/>
      <c r="C643" s="209"/>
      <c r="D643" s="210" t="s">
        <v>142</v>
      </c>
      <c r="E643" s="209"/>
      <c r="F643" s="211" t="s">
        <v>871</v>
      </c>
      <c r="G643" s="209"/>
      <c r="H643" s="209"/>
      <c r="L643" s="2"/>
      <c r="M643" s="181"/>
      <c r="T643" s="182"/>
      <c r="AT643" s="99" t="s">
        <v>142</v>
      </c>
      <c r="AU643" s="99" t="s">
        <v>79</v>
      </c>
    </row>
    <row r="644" spans="2:65" s="164" customFormat="1" ht="22.7" customHeight="1" x14ac:dyDescent="0.2">
      <c r="B644" s="163"/>
      <c r="C644" s="226"/>
      <c r="D644" s="227" t="s">
        <v>69</v>
      </c>
      <c r="E644" s="228" t="s">
        <v>874</v>
      </c>
      <c r="F644" s="228" t="s">
        <v>875</v>
      </c>
      <c r="G644" s="226"/>
      <c r="H644" s="226"/>
      <c r="J644" s="174">
        <f>BK644</f>
        <v>0</v>
      </c>
      <c r="L644" s="163"/>
      <c r="M644" s="168"/>
      <c r="P644" s="169">
        <f>SUM(P645:P650)</f>
        <v>6.22</v>
      </c>
      <c r="R644" s="169">
        <f>SUM(R645:R650)</f>
        <v>2.23E-2</v>
      </c>
      <c r="T644" s="170">
        <f>SUM(T645:T650)</f>
        <v>0</v>
      </c>
      <c r="AR644" s="165" t="s">
        <v>156</v>
      </c>
      <c r="AT644" s="171" t="s">
        <v>69</v>
      </c>
      <c r="AU644" s="171" t="s">
        <v>77</v>
      </c>
      <c r="AY644" s="165" t="s">
        <v>133</v>
      </c>
      <c r="BK644" s="172">
        <f>SUM(BK645:BK650)</f>
        <v>0</v>
      </c>
    </row>
    <row r="645" spans="2:65" s="108" customFormat="1" ht="24.2" customHeight="1" x14ac:dyDescent="0.2">
      <c r="B645" s="2"/>
      <c r="C645" s="204" t="s">
        <v>876</v>
      </c>
      <c r="D645" s="204" t="s">
        <v>135</v>
      </c>
      <c r="E645" s="205" t="s">
        <v>877</v>
      </c>
      <c r="F645" s="206" t="s">
        <v>878</v>
      </c>
      <c r="G645" s="207" t="s">
        <v>258</v>
      </c>
      <c r="H645" s="208">
        <v>30</v>
      </c>
      <c r="I645" s="86"/>
      <c r="J645" s="4">
        <f>ROUND(I645*H645,2)</f>
        <v>0</v>
      </c>
      <c r="K645" s="3" t="s">
        <v>139</v>
      </c>
      <c r="L645" s="2"/>
      <c r="M645" s="175" t="s">
        <v>3</v>
      </c>
      <c r="N645" s="176" t="s">
        <v>41</v>
      </c>
      <c r="O645" s="177">
        <v>0.109</v>
      </c>
      <c r="P645" s="177">
        <f>O645*H645</f>
        <v>3.27</v>
      </c>
      <c r="Q645" s="177">
        <v>1.4999999999999999E-4</v>
      </c>
      <c r="R645" s="177">
        <f>Q645*H645</f>
        <v>4.4999999999999997E-3</v>
      </c>
      <c r="S645" s="177">
        <v>0</v>
      </c>
      <c r="T645" s="178">
        <f>S645*H645</f>
        <v>0</v>
      </c>
      <c r="AR645" s="179" t="s">
        <v>556</v>
      </c>
      <c r="AT645" s="179" t="s">
        <v>135</v>
      </c>
      <c r="AU645" s="179" t="s">
        <v>79</v>
      </c>
      <c r="AY645" s="99" t="s">
        <v>133</v>
      </c>
      <c r="BE645" s="180">
        <f>IF(N645="základní",J645,0)</f>
        <v>0</v>
      </c>
      <c r="BF645" s="180">
        <f>IF(N645="snížená",J645,0)</f>
        <v>0</v>
      </c>
      <c r="BG645" s="180">
        <f>IF(N645="zákl. přenesená",J645,0)</f>
        <v>0</v>
      </c>
      <c r="BH645" s="180">
        <f>IF(N645="sníž. přenesená",J645,0)</f>
        <v>0</v>
      </c>
      <c r="BI645" s="180">
        <f>IF(N645="nulová",J645,0)</f>
        <v>0</v>
      </c>
      <c r="BJ645" s="99" t="s">
        <v>77</v>
      </c>
      <c r="BK645" s="180">
        <f>ROUND(I645*H645,2)</f>
        <v>0</v>
      </c>
      <c r="BL645" s="99" t="s">
        <v>556</v>
      </c>
      <c r="BM645" s="179" t="s">
        <v>879</v>
      </c>
    </row>
    <row r="646" spans="2:65" s="108" customFormat="1" ht="19.5" x14ac:dyDescent="0.2">
      <c r="B646" s="2"/>
      <c r="C646" s="209"/>
      <c r="D646" s="210" t="s">
        <v>142</v>
      </c>
      <c r="E646" s="209"/>
      <c r="F646" s="211" t="s">
        <v>880</v>
      </c>
      <c r="G646" s="209"/>
      <c r="H646" s="209"/>
      <c r="L646" s="2"/>
      <c r="M646" s="181"/>
      <c r="T646" s="182"/>
      <c r="AT646" s="99" t="s">
        <v>142</v>
      </c>
      <c r="AU646" s="99" t="s">
        <v>79</v>
      </c>
    </row>
    <row r="647" spans="2:65" s="108" customFormat="1" x14ac:dyDescent="0.2">
      <c r="B647" s="2"/>
      <c r="C647" s="209"/>
      <c r="D647" s="212" t="s">
        <v>144</v>
      </c>
      <c r="E647" s="209"/>
      <c r="F647" s="213" t="s">
        <v>881</v>
      </c>
      <c r="G647" s="209"/>
      <c r="H647" s="209"/>
      <c r="L647" s="2"/>
      <c r="M647" s="181"/>
      <c r="T647" s="182"/>
      <c r="AT647" s="99" t="s">
        <v>144</v>
      </c>
      <c r="AU647" s="99" t="s">
        <v>79</v>
      </c>
    </row>
    <row r="648" spans="2:65" s="108" customFormat="1" ht="33" customHeight="1" x14ac:dyDescent="0.2">
      <c r="B648" s="2"/>
      <c r="C648" s="204" t="s">
        <v>882</v>
      </c>
      <c r="D648" s="204" t="s">
        <v>135</v>
      </c>
      <c r="E648" s="205" t="s">
        <v>883</v>
      </c>
      <c r="F648" s="206" t="s">
        <v>884</v>
      </c>
      <c r="G648" s="207" t="s">
        <v>258</v>
      </c>
      <c r="H648" s="208">
        <v>10</v>
      </c>
      <c r="I648" s="86"/>
      <c r="J648" s="4">
        <f>ROUND(I648*H648,2)</f>
        <v>0</v>
      </c>
      <c r="K648" s="3" t="s">
        <v>139</v>
      </c>
      <c r="L648" s="2"/>
      <c r="M648" s="175" t="s">
        <v>3</v>
      </c>
      <c r="N648" s="176" t="s">
        <v>41</v>
      </c>
      <c r="O648" s="177">
        <v>0.29499999999999998</v>
      </c>
      <c r="P648" s="177">
        <f>O648*H648</f>
        <v>2.9499999999999997</v>
      </c>
      <c r="Q648" s="177">
        <v>1.7799999999999999E-3</v>
      </c>
      <c r="R648" s="177">
        <f>Q648*H648</f>
        <v>1.78E-2</v>
      </c>
      <c r="S648" s="177">
        <v>0</v>
      </c>
      <c r="T648" s="178">
        <f>S648*H648</f>
        <v>0</v>
      </c>
      <c r="AR648" s="179" t="s">
        <v>556</v>
      </c>
      <c r="AT648" s="179" t="s">
        <v>135</v>
      </c>
      <c r="AU648" s="179" t="s">
        <v>79</v>
      </c>
      <c r="AY648" s="99" t="s">
        <v>133</v>
      </c>
      <c r="BE648" s="180">
        <f>IF(N648="základní",J648,0)</f>
        <v>0</v>
      </c>
      <c r="BF648" s="180">
        <f>IF(N648="snížená",J648,0)</f>
        <v>0</v>
      </c>
      <c r="BG648" s="180">
        <f>IF(N648="zákl. přenesená",J648,0)</f>
        <v>0</v>
      </c>
      <c r="BH648" s="180">
        <f>IF(N648="sníž. přenesená",J648,0)</f>
        <v>0</v>
      </c>
      <c r="BI648" s="180">
        <f>IF(N648="nulová",J648,0)</f>
        <v>0</v>
      </c>
      <c r="BJ648" s="99" t="s">
        <v>77</v>
      </c>
      <c r="BK648" s="180">
        <f>ROUND(I648*H648,2)</f>
        <v>0</v>
      </c>
      <c r="BL648" s="99" t="s">
        <v>556</v>
      </c>
      <c r="BM648" s="179" t="s">
        <v>885</v>
      </c>
    </row>
    <row r="649" spans="2:65" s="108" customFormat="1" ht="19.5" x14ac:dyDescent="0.2">
      <c r="B649" s="2"/>
      <c r="C649" s="209"/>
      <c r="D649" s="210" t="s">
        <v>142</v>
      </c>
      <c r="E649" s="209"/>
      <c r="F649" s="211" t="s">
        <v>886</v>
      </c>
      <c r="G649" s="209"/>
      <c r="H649" s="209"/>
      <c r="L649" s="2"/>
      <c r="M649" s="181"/>
      <c r="T649" s="182"/>
      <c r="AT649" s="99" t="s">
        <v>142</v>
      </c>
      <c r="AU649" s="99" t="s">
        <v>79</v>
      </c>
    </row>
    <row r="650" spans="2:65" s="108" customFormat="1" x14ac:dyDescent="0.2">
      <c r="B650" s="2"/>
      <c r="C650" s="209"/>
      <c r="D650" s="212" t="s">
        <v>144</v>
      </c>
      <c r="E650" s="209"/>
      <c r="F650" s="213" t="s">
        <v>887</v>
      </c>
      <c r="G650" s="209"/>
      <c r="H650" s="209"/>
      <c r="L650" s="2"/>
      <c r="M650" s="201"/>
      <c r="N650" s="202"/>
      <c r="O650" s="202"/>
      <c r="P650" s="202"/>
      <c r="Q650" s="202"/>
      <c r="R650" s="202"/>
      <c r="S650" s="202"/>
      <c r="T650" s="203"/>
      <c r="AT650" s="99" t="s">
        <v>144</v>
      </c>
      <c r="AU650" s="99" t="s">
        <v>79</v>
      </c>
    </row>
    <row r="651" spans="2:65" s="108" customFormat="1" ht="6.95" customHeight="1" x14ac:dyDescent="0.2">
      <c r="B651" s="131"/>
      <c r="C651" s="234"/>
      <c r="D651" s="234"/>
      <c r="E651" s="234"/>
      <c r="F651" s="234"/>
      <c r="G651" s="234"/>
      <c r="H651" s="234"/>
      <c r="I651" s="132"/>
      <c r="J651" s="132"/>
      <c r="K651" s="132"/>
      <c r="L651" s="2"/>
    </row>
  </sheetData>
  <sheetProtection algorithmName="SHA-512" hashValue="y9H2TpLMg8Kd2tiuUPfSB8SQTyx95O+L4iLo/C3TrXxsdpgP0NeO0SDSDEOFFj4HVKTntRGfr/kZpk93WxndQA==" saltValue="z8rZIgQniznc15A/uoCrVg==" spinCount="100000" sheet="1" objects="1" scenarios="1"/>
  <autoFilter ref="C100:K650" xr:uid="{00000000-0009-0000-0000-000001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hyperlinks>
    <hyperlink ref="F106" r:id="rId1" xr:uid="{00000000-0004-0000-0100-000000000000}"/>
    <hyperlink ref="F111" r:id="rId2" xr:uid="{00000000-0004-0000-0100-000001000000}"/>
    <hyperlink ref="F116" r:id="rId3" xr:uid="{00000000-0004-0000-0100-000002000000}"/>
    <hyperlink ref="F121" r:id="rId4" xr:uid="{00000000-0004-0000-0100-000003000000}"/>
    <hyperlink ref="F124" r:id="rId5" xr:uid="{00000000-0004-0000-0100-000004000000}"/>
    <hyperlink ref="F129" r:id="rId6" xr:uid="{00000000-0004-0000-0100-000005000000}"/>
    <hyperlink ref="F132" r:id="rId7" xr:uid="{00000000-0004-0000-0100-000006000000}"/>
    <hyperlink ref="F136" r:id="rId8" xr:uid="{00000000-0004-0000-0100-000007000000}"/>
    <hyperlink ref="F140" r:id="rId9" xr:uid="{00000000-0004-0000-0100-000008000000}"/>
    <hyperlink ref="F144" r:id="rId10" xr:uid="{00000000-0004-0000-0100-000009000000}"/>
    <hyperlink ref="F147" r:id="rId11" xr:uid="{00000000-0004-0000-0100-00000A000000}"/>
    <hyperlink ref="F151" r:id="rId12" xr:uid="{00000000-0004-0000-0100-00000B000000}"/>
    <hyperlink ref="F159" r:id="rId13" xr:uid="{00000000-0004-0000-0100-00000C000000}"/>
    <hyperlink ref="F164" r:id="rId14" xr:uid="{00000000-0004-0000-0100-00000D000000}"/>
    <hyperlink ref="F172" r:id="rId15" xr:uid="{00000000-0004-0000-0100-00000E000000}"/>
    <hyperlink ref="F177" r:id="rId16" xr:uid="{00000000-0004-0000-0100-00000F000000}"/>
    <hyperlink ref="F181" r:id="rId17" xr:uid="{00000000-0004-0000-0100-000010000000}"/>
    <hyperlink ref="F187" r:id="rId18" xr:uid="{00000000-0004-0000-0100-000011000000}"/>
    <hyperlink ref="F195" r:id="rId19" xr:uid="{00000000-0004-0000-0100-000012000000}"/>
    <hyperlink ref="F200" r:id="rId20" xr:uid="{00000000-0004-0000-0100-000013000000}"/>
    <hyperlink ref="F208" r:id="rId21" xr:uid="{00000000-0004-0000-0100-000014000000}"/>
    <hyperlink ref="F213" r:id="rId22" xr:uid="{00000000-0004-0000-0100-000015000000}"/>
    <hyperlink ref="F218" r:id="rId23" xr:uid="{00000000-0004-0000-0100-000016000000}"/>
    <hyperlink ref="F222" r:id="rId24" xr:uid="{00000000-0004-0000-0100-000017000000}"/>
    <hyperlink ref="F234" r:id="rId25" xr:uid="{00000000-0004-0000-0100-000018000000}"/>
    <hyperlink ref="F248" r:id="rId26" xr:uid="{00000000-0004-0000-0100-000019000000}"/>
    <hyperlink ref="F256" r:id="rId27" xr:uid="{00000000-0004-0000-0100-00001A000000}"/>
    <hyperlink ref="F268" r:id="rId28" xr:uid="{00000000-0004-0000-0100-00001B000000}"/>
    <hyperlink ref="F276" r:id="rId29" xr:uid="{00000000-0004-0000-0100-00001C000000}"/>
    <hyperlink ref="F288" r:id="rId30" xr:uid="{00000000-0004-0000-0100-00001D000000}"/>
    <hyperlink ref="F296" r:id="rId31" xr:uid="{00000000-0004-0000-0100-00001E000000}"/>
    <hyperlink ref="F301" r:id="rId32" xr:uid="{00000000-0004-0000-0100-00001F000000}"/>
    <hyperlink ref="F306" r:id="rId33" xr:uid="{00000000-0004-0000-0100-000020000000}"/>
    <hyperlink ref="F311" r:id="rId34" xr:uid="{00000000-0004-0000-0100-000021000000}"/>
    <hyperlink ref="F316" r:id="rId35" xr:uid="{00000000-0004-0000-0100-000022000000}"/>
    <hyperlink ref="F321" r:id="rId36" xr:uid="{00000000-0004-0000-0100-000023000000}"/>
    <hyperlink ref="F330" r:id="rId37" xr:uid="{00000000-0004-0000-0100-000024000000}"/>
    <hyperlink ref="F333" r:id="rId38" xr:uid="{00000000-0004-0000-0100-000025000000}"/>
    <hyperlink ref="F336" r:id="rId39" xr:uid="{00000000-0004-0000-0100-000026000000}"/>
    <hyperlink ref="F340" r:id="rId40" xr:uid="{00000000-0004-0000-0100-000027000000}"/>
    <hyperlink ref="F344" r:id="rId41" xr:uid="{00000000-0004-0000-0100-000028000000}"/>
    <hyperlink ref="F349" r:id="rId42" xr:uid="{00000000-0004-0000-0100-000029000000}"/>
    <hyperlink ref="F360" r:id="rId43" xr:uid="{00000000-0004-0000-0100-00002A000000}"/>
    <hyperlink ref="F368" r:id="rId44" xr:uid="{00000000-0004-0000-0100-00002B000000}"/>
    <hyperlink ref="F376" r:id="rId45" xr:uid="{00000000-0004-0000-0100-00002C000000}"/>
    <hyperlink ref="F387" r:id="rId46" xr:uid="{00000000-0004-0000-0100-00002D000000}"/>
    <hyperlink ref="F395" r:id="rId47" xr:uid="{00000000-0004-0000-0100-00002E000000}"/>
    <hyperlink ref="F403" r:id="rId48" xr:uid="{00000000-0004-0000-0100-00002F000000}"/>
    <hyperlink ref="F411" r:id="rId49" xr:uid="{00000000-0004-0000-0100-000030000000}"/>
    <hyperlink ref="F419" r:id="rId50" xr:uid="{00000000-0004-0000-0100-000031000000}"/>
    <hyperlink ref="F423" r:id="rId51" xr:uid="{00000000-0004-0000-0100-000032000000}"/>
    <hyperlink ref="F431" r:id="rId52" xr:uid="{00000000-0004-0000-0100-000033000000}"/>
    <hyperlink ref="F435" r:id="rId53" xr:uid="{00000000-0004-0000-0100-000034000000}"/>
    <hyperlink ref="F438" r:id="rId54" xr:uid="{00000000-0004-0000-0100-000035000000}"/>
    <hyperlink ref="F441" r:id="rId55" xr:uid="{00000000-0004-0000-0100-000036000000}"/>
    <hyperlink ref="F444" r:id="rId56" xr:uid="{00000000-0004-0000-0100-000037000000}"/>
    <hyperlink ref="F447" r:id="rId57" xr:uid="{00000000-0004-0000-0100-000038000000}"/>
    <hyperlink ref="F450" r:id="rId58" xr:uid="{00000000-0004-0000-0100-000039000000}"/>
    <hyperlink ref="F453" r:id="rId59" xr:uid="{00000000-0004-0000-0100-00003A000000}"/>
    <hyperlink ref="F457" r:id="rId60" xr:uid="{00000000-0004-0000-0100-00003B000000}"/>
    <hyperlink ref="F460" r:id="rId61" xr:uid="{00000000-0004-0000-0100-00003C000000}"/>
    <hyperlink ref="F463" r:id="rId62" xr:uid="{00000000-0004-0000-0100-00003D000000}"/>
    <hyperlink ref="F466" r:id="rId63" xr:uid="{00000000-0004-0000-0100-00003E000000}"/>
    <hyperlink ref="F469" r:id="rId64" xr:uid="{00000000-0004-0000-0100-00003F000000}"/>
    <hyperlink ref="F472" r:id="rId65" xr:uid="{00000000-0004-0000-0100-000040000000}"/>
    <hyperlink ref="F476" r:id="rId66" xr:uid="{00000000-0004-0000-0100-000041000000}"/>
    <hyperlink ref="F479" r:id="rId67" xr:uid="{00000000-0004-0000-0100-000042000000}"/>
    <hyperlink ref="F482" r:id="rId68" xr:uid="{00000000-0004-0000-0100-000043000000}"/>
    <hyperlink ref="F489" r:id="rId69" xr:uid="{00000000-0004-0000-0100-000044000000}"/>
    <hyperlink ref="F492" r:id="rId70" xr:uid="{00000000-0004-0000-0100-000045000000}"/>
    <hyperlink ref="F495" r:id="rId71" xr:uid="{00000000-0004-0000-0100-000046000000}"/>
    <hyperlink ref="F499" r:id="rId72" xr:uid="{00000000-0004-0000-0100-000047000000}"/>
    <hyperlink ref="F504" r:id="rId73" xr:uid="{00000000-0004-0000-0100-000048000000}"/>
    <hyperlink ref="F509" r:id="rId74" xr:uid="{00000000-0004-0000-0100-000049000000}"/>
    <hyperlink ref="F513" r:id="rId75" xr:uid="{00000000-0004-0000-0100-00004A000000}"/>
    <hyperlink ref="F516" r:id="rId76" xr:uid="{00000000-0004-0000-0100-00004B000000}"/>
    <hyperlink ref="F519" r:id="rId77" xr:uid="{00000000-0004-0000-0100-00004C000000}"/>
    <hyperlink ref="F522" r:id="rId78" xr:uid="{00000000-0004-0000-0100-00004D000000}"/>
    <hyperlink ref="F534" r:id="rId79" xr:uid="{00000000-0004-0000-0100-00004E000000}"/>
    <hyperlink ref="F545" r:id="rId80" xr:uid="{00000000-0004-0000-0100-00004F000000}"/>
    <hyperlink ref="F549" r:id="rId81" xr:uid="{00000000-0004-0000-0100-000050000000}"/>
    <hyperlink ref="F553" r:id="rId82" xr:uid="{00000000-0004-0000-0100-000051000000}"/>
    <hyperlink ref="F564" r:id="rId83" xr:uid="{00000000-0004-0000-0100-000052000000}"/>
    <hyperlink ref="F575" r:id="rId84" xr:uid="{00000000-0004-0000-0100-000053000000}"/>
    <hyperlink ref="F579" r:id="rId85" xr:uid="{00000000-0004-0000-0100-000054000000}"/>
    <hyperlink ref="F582" r:id="rId86" xr:uid="{00000000-0004-0000-0100-000055000000}"/>
    <hyperlink ref="F585" r:id="rId87" xr:uid="{00000000-0004-0000-0100-000056000000}"/>
    <hyperlink ref="F589" r:id="rId88" xr:uid="{00000000-0004-0000-0100-000057000000}"/>
    <hyperlink ref="F599" r:id="rId89" xr:uid="{00000000-0004-0000-0100-000058000000}"/>
    <hyperlink ref="F606" r:id="rId90" xr:uid="{00000000-0004-0000-0100-000059000000}"/>
    <hyperlink ref="F609" r:id="rId91" xr:uid="{00000000-0004-0000-0100-00005A000000}"/>
    <hyperlink ref="F613" r:id="rId92" xr:uid="{00000000-0004-0000-0100-00005B000000}"/>
    <hyperlink ref="F616" r:id="rId93" xr:uid="{00000000-0004-0000-0100-00005C000000}"/>
    <hyperlink ref="F627" r:id="rId94" xr:uid="{00000000-0004-0000-0100-00005D000000}"/>
    <hyperlink ref="F630" r:id="rId95" xr:uid="{00000000-0004-0000-0100-00005E000000}"/>
    <hyperlink ref="F647" r:id="rId96" xr:uid="{00000000-0004-0000-0100-00005F000000}"/>
    <hyperlink ref="F650" r:id="rId97" xr:uid="{00000000-0004-0000-0100-00006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0"/>
  <sheetViews>
    <sheetView showGridLines="0" topLeftCell="A71" workbookViewId="0">
      <selection activeCell="I84" sqref="I84"/>
    </sheetView>
  </sheetViews>
  <sheetFormatPr defaultColWidth="8.6640625" defaultRowHeight="11.25" x14ac:dyDescent="0.2"/>
  <cols>
    <col min="1" max="1" width="8.1640625" style="96" customWidth="1"/>
    <col min="2" max="2" width="1.1640625" style="96" customWidth="1"/>
    <col min="3" max="3" width="4" style="96" customWidth="1"/>
    <col min="4" max="4" width="4.1640625" style="96" customWidth="1"/>
    <col min="5" max="5" width="17" style="96" customWidth="1"/>
    <col min="6" max="6" width="50.6640625" style="96" customWidth="1"/>
    <col min="7" max="7" width="7.5" style="96" customWidth="1"/>
    <col min="8" max="8" width="14" style="96" customWidth="1"/>
    <col min="9" max="9" width="15.6640625" style="96" customWidth="1"/>
    <col min="10" max="11" width="22.1640625" style="96" customWidth="1"/>
    <col min="12" max="12" width="9.1640625" style="96" customWidth="1"/>
    <col min="13" max="13" width="10.6640625" style="96" hidden="1" customWidth="1"/>
    <col min="14" max="14" width="9.1640625" style="96" hidden="1"/>
    <col min="15" max="20" width="14" style="96" hidden="1" customWidth="1"/>
    <col min="21" max="21" width="16.1640625" style="96" hidden="1" customWidth="1"/>
    <col min="22" max="22" width="12.1640625" style="96" customWidth="1"/>
    <col min="23" max="23" width="16.1640625" style="96" customWidth="1"/>
    <col min="24" max="24" width="12.1640625" style="96" customWidth="1"/>
    <col min="25" max="25" width="15" style="96" customWidth="1"/>
    <col min="26" max="26" width="11" style="96" customWidth="1"/>
    <col min="27" max="27" width="15" style="96" customWidth="1"/>
    <col min="28" max="28" width="16.1640625" style="96" customWidth="1"/>
    <col min="29" max="29" width="11" style="96" customWidth="1"/>
    <col min="30" max="30" width="15" style="96" customWidth="1"/>
    <col min="31" max="31" width="16.1640625" style="96" customWidth="1"/>
    <col min="32" max="43" width="8.6640625" style="96"/>
    <col min="44" max="65" width="9.1640625" style="96" hidden="1"/>
    <col min="66" max="16384" width="8.6640625" style="96"/>
  </cols>
  <sheetData>
    <row r="2" spans="2:46" ht="36.950000000000003" customHeight="1" x14ac:dyDescent="0.2">
      <c r="L2" s="97" t="s">
        <v>6</v>
      </c>
      <c r="M2" s="98"/>
      <c r="N2" s="98"/>
      <c r="O2" s="98"/>
      <c r="P2" s="98"/>
      <c r="Q2" s="98"/>
      <c r="R2" s="98"/>
      <c r="S2" s="98"/>
      <c r="T2" s="98"/>
      <c r="U2" s="98"/>
      <c r="V2" s="98"/>
      <c r="AT2" s="99" t="s">
        <v>82</v>
      </c>
    </row>
    <row r="3" spans="2:46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2"/>
      <c r="AT3" s="99" t="s">
        <v>79</v>
      </c>
    </row>
    <row r="4" spans="2:46" ht="24.95" customHeight="1" x14ac:dyDescent="0.2">
      <c r="B4" s="102"/>
      <c r="D4" s="103" t="s">
        <v>89</v>
      </c>
      <c r="L4" s="102"/>
      <c r="M4" s="104" t="s">
        <v>11</v>
      </c>
      <c r="AT4" s="99" t="s">
        <v>4</v>
      </c>
    </row>
    <row r="5" spans="2:46" ht="6.95" customHeight="1" x14ac:dyDescent="0.2">
      <c r="B5" s="102"/>
      <c r="L5" s="102"/>
    </row>
    <row r="6" spans="2:46" ht="12" customHeight="1" x14ac:dyDescent="0.2">
      <c r="B6" s="102"/>
      <c r="D6" s="105" t="s">
        <v>15</v>
      </c>
      <c r="L6" s="102"/>
    </row>
    <row r="7" spans="2:46" ht="16.5" customHeight="1" x14ac:dyDescent="0.2">
      <c r="B7" s="102"/>
      <c r="E7" s="106" t="str">
        <f>'Rekapitulace stavby'!K6</f>
        <v>Modernizace učeben ZŠ Slezská Ostrava II (PD, AD, IČ)</v>
      </c>
      <c r="F7" s="107"/>
      <c r="G7" s="107"/>
      <c r="H7" s="107"/>
      <c r="L7" s="102"/>
    </row>
    <row r="8" spans="2:46" s="108" customFormat="1" ht="12" customHeight="1" x14ac:dyDescent="0.2">
      <c r="B8" s="2"/>
      <c r="D8" s="105" t="s">
        <v>90</v>
      </c>
      <c r="L8" s="2"/>
    </row>
    <row r="9" spans="2:46" s="108" customFormat="1" ht="16.5" customHeight="1" x14ac:dyDescent="0.2">
      <c r="B9" s="2"/>
      <c r="E9" s="109" t="s">
        <v>888</v>
      </c>
      <c r="F9" s="110"/>
      <c r="G9" s="110"/>
      <c r="H9" s="110"/>
      <c r="L9" s="2"/>
    </row>
    <row r="10" spans="2:46" s="108" customFormat="1" x14ac:dyDescent="0.2">
      <c r="B10" s="2"/>
      <c r="L10" s="2"/>
    </row>
    <row r="11" spans="2:46" s="108" customFormat="1" ht="12" customHeight="1" x14ac:dyDescent="0.2">
      <c r="B11" s="2"/>
      <c r="D11" s="105" t="s">
        <v>17</v>
      </c>
      <c r="F11" s="111" t="s">
        <v>3</v>
      </c>
      <c r="I11" s="105" t="s">
        <v>18</v>
      </c>
      <c r="J11" s="111" t="s">
        <v>3</v>
      </c>
      <c r="L11" s="2"/>
    </row>
    <row r="12" spans="2:46" s="108" customFormat="1" ht="12" customHeight="1" x14ac:dyDescent="0.2">
      <c r="B12" s="2"/>
      <c r="D12" s="105" t="s">
        <v>19</v>
      </c>
      <c r="F12" s="111" t="s">
        <v>20</v>
      </c>
      <c r="I12" s="105" t="s">
        <v>21</v>
      </c>
      <c r="J12" s="112" t="str">
        <f>'Rekapitulace stavby'!AN8</f>
        <v>30. 6. 2022</v>
      </c>
      <c r="L12" s="2"/>
    </row>
    <row r="13" spans="2:46" s="108" customFormat="1" ht="10.7" customHeight="1" x14ac:dyDescent="0.2">
      <c r="B13" s="2"/>
      <c r="L13" s="2"/>
    </row>
    <row r="14" spans="2:46" s="108" customFormat="1" ht="12" customHeight="1" x14ac:dyDescent="0.2">
      <c r="B14" s="2"/>
      <c r="D14" s="105" t="s">
        <v>23</v>
      </c>
      <c r="I14" s="105" t="s">
        <v>24</v>
      </c>
      <c r="J14" s="111" t="s">
        <v>3</v>
      </c>
      <c r="L14" s="2"/>
    </row>
    <row r="15" spans="2:46" s="108" customFormat="1" ht="18" customHeight="1" x14ac:dyDescent="0.2">
      <c r="B15" s="2"/>
      <c r="E15" s="111" t="s">
        <v>25</v>
      </c>
      <c r="I15" s="105" t="s">
        <v>26</v>
      </c>
      <c r="J15" s="111" t="s">
        <v>3</v>
      </c>
      <c r="L15" s="2"/>
    </row>
    <row r="16" spans="2:46" s="108" customFormat="1" ht="6.95" customHeight="1" x14ac:dyDescent="0.2">
      <c r="B16" s="2"/>
      <c r="L16" s="2"/>
    </row>
    <row r="17" spans="2:12" s="108" customFormat="1" ht="12" customHeight="1" x14ac:dyDescent="0.2">
      <c r="B17" s="2"/>
      <c r="D17" s="105" t="s">
        <v>27</v>
      </c>
      <c r="I17" s="105" t="s">
        <v>24</v>
      </c>
      <c r="J17" s="111" t="str">
        <f>'Rekapitulace stavby'!AN13</f>
        <v/>
      </c>
      <c r="L17" s="2"/>
    </row>
    <row r="18" spans="2:12" s="108" customFormat="1" ht="18" customHeight="1" x14ac:dyDescent="0.2">
      <c r="B18" s="2"/>
      <c r="E18" s="113" t="str">
        <f>'Rekapitulace stavby'!E14</f>
        <v xml:space="preserve"> </v>
      </c>
      <c r="F18" s="113"/>
      <c r="G18" s="113"/>
      <c r="H18" s="113"/>
      <c r="I18" s="105" t="s">
        <v>26</v>
      </c>
      <c r="J18" s="111" t="str">
        <f>'Rekapitulace stavby'!AN14</f>
        <v/>
      </c>
      <c r="L18" s="2"/>
    </row>
    <row r="19" spans="2:12" s="108" customFormat="1" ht="6.95" customHeight="1" x14ac:dyDescent="0.2">
      <c r="B19" s="2"/>
      <c r="L19" s="2"/>
    </row>
    <row r="20" spans="2:12" s="108" customFormat="1" ht="12" customHeight="1" x14ac:dyDescent="0.2">
      <c r="B20" s="2"/>
      <c r="D20" s="105" t="s">
        <v>29</v>
      </c>
      <c r="I20" s="105" t="s">
        <v>24</v>
      </c>
      <c r="J20" s="111" t="s">
        <v>3</v>
      </c>
      <c r="L20" s="2"/>
    </row>
    <row r="21" spans="2:12" s="108" customFormat="1" ht="18" customHeight="1" x14ac:dyDescent="0.2">
      <c r="B21" s="2"/>
      <c r="E21" s="111" t="s">
        <v>30</v>
      </c>
      <c r="I21" s="105" t="s">
        <v>26</v>
      </c>
      <c r="J21" s="111" t="s">
        <v>3</v>
      </c>
      <c r="L21" s="2"/>
    </row>
    <row r="22" spans="2:12" s="108" customFormat="1" ht="6.95" customHeight="1" x14ac:dyDescent="0.2">
      <c r="B22" s="2"/>
      <c r="L22" s="2"/>
    </row>
    <row r="23" spans="2:12" s="108" customFormat="1" ht="12" customHeight="1" x14ac:dyDescent="0.2">
      <c r="B23" s="2"/>
      <c r="D23" s="105" t="s">
        <v>32</v>
      </c>
      <c r="I23" s="105" t="s">
        <v>24</v>
      </c>
      <c r="J23" s="111" t="s">
        <v>3</v>
      </c>
      <c r="L23" s="2"/>
    </row>
    <row r="24" spans="2:12" s="108" customFormat="1" ht="18" customHeight="1" x14ac:dyDescent="0.2">
      <c r="B24" s="2"/>
      <c r="E24" s="111" t="s">
        <v>33</v>
      </c>
      <c r="I24" s="105" t="s">
        <v>26</v>
      </c>
      <c r="J24" s="111" t="s">
        <v>3</v>
      </c>
      <c r="L24" s="2"/>
    </row>
    <row r="25" spans="2:12" s="108" customFormat="1" ht="6.95" customHeight="1" x14ac:dyDescent="0.2">
      <c r="B25" s="2"/>
      <c r="L25" s="2"/>
    </row>
    <row r="26" spans="2:12" s="108" customFormat="1" ht="12" customHeight="1" x14ac:dyDescent="0.2">
      <c r="B26" s="2"/>
      <c r="D26" s="105" t="s">
        <v>34</v>
      </c>
      <c r="L26" s="2"/>
    </row>
    <row r="27" spans="2:12" s="115" customFormat="1" ht="71.25" customHeight="1" x14ac:dyDescent="0.2">
      <c r="B27" s="114"/>
      <c r="E27" s="116" t="s">
        <v>35</v>
      </c>
      <c r="F27" s="116"/>
      <c r="G27" s="116"/>
      <c r="H27" s="116"/>
      <c r="L27" s="114"/>
    </row>
    <row r="28" spans="2:12" s="108" customFormat="1" ht="6.95" customHeight="1" x14ac:dyDescent="0.2">
      <c r="B28" s="2"/>
      <c r="L28" s="2"/>
    </row>
    <row r="29" spans="2:12" s="108" customFormat="1" ht="6.95" customHeight="1" x14ac:dyDescent="0.2">
      <c r="B29" s="2"/>
      <c r="D29" s="117"/>
      <c r="E29" s="117"/>
      <c r="F29" s="117"/>
      <c r="G29" s="117"/>
      <c r="H29" s="117"/>
      <c r="I29" s="117"/>
      <c r="J29" s="117"/>
      <c r="K29" s="117"/>
      <c r="L29" s="2"/>
    </row>
    <row r="30" spans="2:12" s="108" customFormat="1" ht="25.5" customHeight="1" x14ac:dyDescent="0.2">
      <c r="B30" s="2"/>
      <c r="D30" s="118" t="s">
        <v>36</v>
      </c>
      <c r="J30" s="119">
        <f>ROUND(J81, 2)</f>
        <v>0</v>
      </c>
      <c r="L30" s="2"/>
    </row>
    <row r="31" spans="2:12" s="108" customFormat="1" ht="6.95" customHeight="1" x14ac:dyDescent="0.2">
      <c r="B31" s="2"/>
      <c r="D31" s="117"/>
      <c r="E31" s="117"/>
      <c r="F31" s="117"/>
      <c r="G31" s="117"/>
      <c r="H31" s="117"/>
      <c r="I31" s="117"/>
      <c r="J31" s="117"/>
      <c r="K31" s="117"/>
      <c r="L31" s="2"/>
    </row>
    <row r="32" spans="2:12" s="108" customFormat="1" ht="14.45" customHeight="1" x14ac:dyDescent="0.2">
      <c r="B32" s="2"/>
      <c r="F32" s="120" t="s">
        <v>38</v>
      </c>
      <c r="I32" s="120" t="s">
        <v>37</v>
      </c>
      <c r="J32" s="120" t="s">
        <v>39</v>
      </c>
      <c r="L32" s="2"/>
    </row>
    <row r="33" spans="2:12" s="108" customFormat="1" ht="14.45" customHeight="1" x14ac:dyDescent="0.2">
      <c r="B33" s="2"/>
      <c r="D33" s="121" t="s">
        <v>40</v>
      </c>
      <c r="E33" s="105" t="s">
        <v>41</v>
      </c>
      <c r="F33" s="122">
        <f>ROUND((SUM(BE81:BE119)),  2)</f>
        <v>0</v>
      </c>
      <c r="I33" s="123">
        <v>0.21</v>
      </c>
      <c r="J33" s="122">
        <f>ROUND(((SUM(BE81:BE119))*I33),  2)</f>
        <v>0</v>
      </c>
      <c r="L33" s="2"/>
    </row>
    <row r="34" spans="2:12" s="108" customFormat="1" ht="14.45" customHeight="1" x14ac:dyDescent="0.2">
      <c r="B34" s="2"/>
      <c r="E34" s="105" t="s">
        <v>42</v>
      </c>
      <c r="F34" s="122">
        <f>ROUND((SUM(BF81:BF119)),  2)</f>
        <v>0</v>
      </c>
      <c r="I34" s="123">
        <v>0.15</v>
      </c>
      <c r="J34" s="122">
        <f>ROUND(((SUM(BF81:BF119))*I34),  2)</f>
        <v>0</v>
      </c>
      <c r="L34" s="2"/>
    </row>
    <row r="35" spans="2:12" s="108" customFormat="1" ht="14.45" hidden="1" customHeight="1" x14ac:dyDescent="0.2">
      <c r="B35" s="2"/>
      <c r="E35" s="105" t="s">
        <v>43</v>
      </c>
      <c r="F35" s="122">
        <f>ROUND((SUM(BG81:BG119)),  2)</f>
        <v>0</v>
      </c>
      <c r="I35" s="123">
        <v>0.21</v>
      </c>
      <c r="J35" s="122">
        <f>0</f>
        <v>0</v>
      </c>
      <c r="L35" s="2"/>
    </row>
    <row r="36" spans="2:12" s="108" customFormat="1" ht="14.45" hidden="1" customHeight="1" x14ac:dyDescent="0.2">
      <c r="B36" s="2"/>
      <c r="E36" s="105" t="s">
        <v>44</v>
      </c>
      <c r="F36" s="122">
        <f>ROUND((SUM(BH81:BH119)),  2)</f>
        <v>0</v>
      </c>
      <c r="I36" s="123">
        <v>0.15</v>
      </c>
      <c r="J36" s="122">
        <f>0</f>
        <v>0</v>
      </c>
      <c r="L36" s="2"/>
    </row>
    <row r="37" spans="2:12" s="108" customFormat="1" ht="14.45" hidden="1" customHeight="1" x14ac:dyDescent="0.2">
      <c r="B37" s="2"/>
      <c r="E37" s="105" t="s">
        <v>45</v>
      </c>
      <c r="F37" s="122">
        <f>ROUND((SUM(BI81:BI119)),  2)</f>
        <v>0</v>
      </c>
      <c r="I37" s="123">
        <v>0</v>
      </c>
      <c r="J37" s="122">
        <f>0</f>
        <v>0</v>
      </c>
      <c r="L37" s="2"/>
    </row>
    <row r="38" spans="2:12" s="108" customFormat="1" ht="6.95" customHeight="1" x14ac:dyDescent="0.2">
      <c r="B38" s="2"/>
      <c r="L38" s="2"/>
    </row>
    <row r="39" spans="2:12" s="108" customFormat="1" ht="25.5" customHeight="1" x14ac:dyDescent="0.2">
      <c r="B39" s="2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2"/>
    </row>
    <row r="40" spans="2:12" s="108" customFormat="1" ht="14.45" customHeight="1" x14ac:dyDescent="0.2"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2"/>
    </row>
    <row r="44" spans="2:12" s="108" customFormat="1" ht="6.95" customHeight="1" x14ac:dyDescent="0.2"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2"/>
    </row>
    <row r="45" spans="2:12" s="108" customFormat="1" ht="24.95" customHeight="1" x14ac:dyDescent="0.2">
      <c r="B45" s="2"/>
      <c r="C45" s="103" t="s">
        <v>92</v>
      </c>
      <c r="L45" s="2"/>
    </row>
    <row r="46" spans="2:12" s="108" customFormat="1" ht="6.95" customHeight="1" x14ac:dyDescent="0.2">
      <c r="B46" s="2"/>
      <c r="L46" s="2"/>
    </row>
    <row r="47" spans="2:12" s="108" customFormat="1" ht="12" customHeight="1" x14ac:dyDescent="0.2">
      <c r="B47" s="2"/>
      <c r="C47" s="105" t="s">
        <v>15</v>
      </c>
      <c r="L47" s="2"/>
    </row>
    <row r="48" spans="2:12" s="108" customFormat="1" ht="16.5" customHeight="1" x14ac:dyDescent="0.2">
      <c r="B48" s="2"/>
      <c r="E48" s="106" t="str">
        <f>E7</f>
        <v>Modernizace učeben ZŠ Slezská Ostrava II (PD, AD, IČ)</v>
      </c>
      <c r="F48" s="107"/>
      <c r="G48" s="107"/>
      <c r="H48" s="107"/>
      <c r="L48" s="2"/>
    </row>
    <row r="49" spans="2:47" s="108" customFormat="1" ht="12" customHeight="1" x14ac:dyDescent="0.2">
      <c r="B49" s="2"/>
      <c r="C49" s="105" t="s">
        <v>90</v>
      </c>
      <c r="L49" s="2"/>
    </row>
    <row r="50" spans="2:47" s="108" customFormat="1" ht="16.5" customHeight="1" x14ac:dyDescent="0.2">
      <c r="B50" s="2"/>
      <c r="E50" s="109" t="str">
        <f>E9</f>
        <v>22 - ZŠ Bohumínská - Cvičná kuchyňka - interiér</v>
      </c>
      <c r="F50" s="110"/>
      <c r="G50" s="110"/>
      <c r="H50" s="110"/>
      <c r="L50" s="2"/>
    </row>
    <row r="51" spans="2:47" s="108" customFormat="1" ht="6.95" customHeight="1" x14ac:dyDescent="0.2">
      <c r="B51" s="2"/>
      <c r="L51" s="2"/>
    </row>
    <row r="52" spans="2:47" s="108" customFormat="1" ht="12" customHeight="1" x14ac:dyDescent="0.2">
      <c r="B52" s="2"/>
      <c r="C52" s="105" t="s">
        <v>19</v>
      </c>
      <c r="F52" s="111" t="str">
        <f>F12</f>
        <v>Slezská Ostrava</v>
      </c>
      <c r="I52" s="105" t="s">
        <v>21</v>
      </c>
      <c r="J52" s="112" t="str">
        <f>IF(J12="","",J12)</f>
        <v>30. 6. 2022</v>
      </c>
      <c r="L52" s="2"/>
    </row>
    <row r="53" spans="2:47" s="108" customFormat="1" ht="6.95" customHeight="1" x14ac:dyDescent="0.2">
      <c r="B53" s="2"/>
      <c r="L53" s="2"/>
    </row>
    <row r="54" spans="2:47" s="108" customFormat="1" ht="15.2" customHeight="1" x14ac:dyDescent="0.2">
      <c r="B54" s="2"/>
      <c r="C54" s="105" t="s">
        <v>23</v>
      </c>
      <c r="F54" s="111" t="str">
        <f>E15</f>
        <v>Městský obvod Slezská Ostrava</v>
      </c>
      <c r="I54" s="105" t="s">
        <v>29</v>
      </c>
      <c r="J54" s="135" t="str">
        <f>E21</f>
        <v>Kapego projekt s.r.o.</v>
      </c>
      <c r="L54" s="2"/>
    </row>
    <row r="55" spans="2:47" s="108" customFormat="1" ht="15.2" customHeight="1" x14ac:dyDescent="0.2">
      <c r="B55" s="2"/>
      <c r="C55" s="105" t="s">
        <v>27</v>
      </c>
      <c r="F55" s="111" t="str">
        <f>IF(E18="","",E18)</f>
        <v xml:space="preserve"> </v>
      </c>
      <c r="I55" s="105" t="s">
        <v>32</v>
      </c>
      <c r="J55" s="135" t="str">
        <f>E24</f>
        <v>Pavel Klus</v>
      </c>
      <c r="L55" s="2"/>
    </row>
    <row r="56" spans="2:47" s="108" customFormat="1" ht="10.35" customHeight="1" x14ac:dyDescent="0.2">
      <c r="B56" s="2"/>
      <c r="L56" s="2"/>
    </row>
    <row r="57" spans="2:47" s="108" customFormat="1" ht="29.25" customHeight="1" x14ac:dyDescent="0.2">
      <c r="B57" s="2"/>
      <c r="C57" s="136" t="s">
        <v>93</v>
      </c>
      <c r="D57" s="124"/>
      <c r="E57" s="124"/>
      <c r="F57" s="124"/>
      <c r="G57" s="124"/>
      <c r="H57" s="124"/>
      <c r="I57" s="124"/>
      <c r="J57" s="137" t="s">
        <v>94</v>
      </c>
      <c r="K57" s="124"/>
      <c r="L57" s="2"/>
    </row>
    <row r="58" spans="2:47" s="108" customFormat="1" ht="10.35" customHeight="1" x14ac:dyDescent="0.2">
      <c r="B58" s="2"/>
      <c r="L58" s="2"/>
    </row>
    <row r="59" spans="2:47" s="108" customFormat="1" ht="22.7" customHeight="1" x14ac:dyDescent="0.2">
      <c r="B59" s="2"/>
      <c r="C59" s="138" t="s">
        <v>68</v>
      </c>
      <c r="J59" s="119">
        <f>J81</f>
        <v>0</v>
      </c>
      <c r="L59" s="2"/>
      <c r="AU59" s="99" t="s">
        <v>95</v>
      </c>
    </row>
    <row r="60" spans="2:47" s="140" customFormat="1" ht="24.95" customHeight="1" x14ac:dyDescent="0.2">
      <c r="B60" s="139"/>
      <c r="D60" s="141" t="s">
        <v>115</v>
      </c>
      <c r="E60" s="142"/>
      <c r="F60" s="142"/>
      <c r="G60" s="142"/>
      <c r="H60" s="142"/>
      <c r="I60" s="142"/>
      <c r="J60" s="143">
        <f>J82</f>
        <v>0</v>
      </c>
      <c r="L60" s="139"/>
    </row>
    <row r="61" spans="2:47" s="145" customFormat="1" ht="20.100000000000001" customHeight="1" x14ac:dyDescent="0.2">
      <c r="B61" s="144"/>
      <c r="D61" s="146" t="s">
        <v>889</v>
      </c>
      <c r="E61" s="147"/>
      <c r="F61" s="147"/>
      <c r="G61" s="147"/>
      <c r="H61" s="147"/>
      <c r="I61" s="147"/>
      <c r="J61" s="148">
        <f>J83</f>
        <v>0</v>
      </c>
      <c r="L61" s="144"/>
    </row>
    <row r="62" spans="2:47" s="108" customFormat="1" ht="21.75" customHeight="1" x14ac:dyDescent="0.2">
      <c r="B62" s="2"/>
      <c r="L62" s="2"/>
    </row>
    <row r="63" spans="2:47" s="108" customFormat="1" ht="6.95" customHeight="1" x14ac:dyDescent="0.2">
      <c r="B63" s="131"/>
      <c r="C63" s="132"/>
      <c r="D63" s="132"/>
      <c r="E63" s="132"/>
      <c r="F63" s="132"/>
      <c r="G63" s="132"/>
      <c r="H63" s="132"/>
      <c r="I63" s="132"/>
      <c r="J63" s="132"/>
      <c r="K63" s="132"/>
      <c r="L63" s="2"/>
    </row>
    <row r="67" spans="2:20" s="108" customFormat="1" ht="6.95" customHeight="1" x14ac:dyDescent="0.2"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2"/>
    </row>
    <row r="68" spans="2:20" s="108" customFormat="1" ht="24.95" customHeight="1" x14ac:dyDescent="0.2">
      <c r="B68" s="2"/>
      <c r="C68" s="103" t="s">
        <v>118</v>
      </c>
      <c r="L68" s="2"/>
    </row>
    <row r="69" spans="2:20" s="108" customFormat="1" ht="6.95" customHeight="1" x14ac:dyDescent="0.2">
      <c r="B69" s="2"/>
      <c r="L69" s="2"/>
    </row>
    <row r="70" spans="2:20" s="108" customFormat="1" ht="12" customHeight="1" x14ac:dyDescent="0.2">
      <c r="B70" s="2"/>
      <c r="C70" s="105" t="s">
        <v>15</v>
      </c>
      <c r="L70" s="2"/>
    </row>
    <row r="71" spans="2:20" s="108" customFormat="1" ht="16.5" customHeight="1" x14ac:dyDescent="0.2">
      <c r="B71" s="2"/>
      <c r="E71" s="106" t="str">
        <f>E7</f>
        <v>Modernizace učeben ZŠ Slezská Ostrava II (PD, AD, IČ)</v>
      </c>
      <c r="F71" s="107"/>
      <c r="G71" s="107"/>
      <c r="H71" s="107"/>
      <c r="L71" s="2"/>
    </row>
    <row r="72" spans="2:20" s="108" customFormat="1" ht="12" customHeight="1" x14ac:dyDescent="0.2">
      <c r="B72" s="2"/>
      <c r="C72" s="105" t="s">
        <v>90</v>
      </c>
      <c r="L72" s="2"/>
    </row>
    <row r="73" spans="2:20" s="108" customFormat="1" ht="16.5" customHeight="1" x14ac:dyDescent="0.2">
      <c r="B73" s="2"/>
      <c r="E73" s="109" t="str">
        <f>E9</f>
        <v>22 - ZŠ Bohumínská - Cvičná kuchyňka - interiér</v>
      </c>
      <c r="F73" s="110"/>
      <c r="G73" s="110"/>
      <c r="H73" s="110"/>
      <c r="L73" s="2"/>
    </row>
    <row r="74" spans="2:20" s="108" customFormat="1" ht="6.95" customHeight="1" x14ac:dyDescent="0.2">
      <c r="B74" s="2"/>
      <c r="L74" s="2"/>
    </row>
    <row r="75" spans="2:20" s="108" customFormat="1" ht="12" customHeight="1" x14ac:dyDescent="0.2">
      <c r="B75" s="2"/>
      <c r="C75" s="105" t="s">
        <v>19</v>
      </c>
      <c r="F75" s="111" t="str">
        <f>F12</f>
        <v>Slezská Ostrava</v>
      </c>
      <c r="I75" s="105" t="s">
        <v>21</v>
      </c>
      <c r="J75" s="112" t="str">
        <f>IF(J12="","",J12)</f>
        <v>30. 6. 2022</v>
      </c>
      <c r="L75" s="2"/>
    </row>
    <row r="76" spans="2:20" s="108" customFormat="1" ht="6.95" customHeight="1" x14ac:dyDescent="0.2">
      <c r="B76" s="2"/>
      <c r="L76" s="2"/>
    </row>
    <row r="77" spans="2:20" s="108" customFormat="1" ht="15.2" customHeight="1" x14ac:dyDescent="0.2">
      <c r="B77" s="2"/>
      <c r="C77" s="105" t="s">
        <v>23</v>
      </c>
      <c r="F77" s="111" t="str">
        <f>E15</f>
        <v>Městský obvod Slezská Ostrava</v>
      </c>
      <c r="I77" s="105" t="s">
        <v>29</v>
      </c>
      <c r="J77" s="135" t="str">
        <f>E21</f>
        <v>Kapego projekt s.r.o.</v>
      </c>
      <c r="L77" s="2"/>
    </row>
    <row r="78" spans="2:20" s="108" customFormat="1" ht="15.2" customHeight="1" x14ac:dyDescent="0.2">
      <c r="B78" s="2"/>
      <c r="C78" s="105" t="s">
        <v>27</v>
      </c>
      <c r="F78" s="111" t="str">
        <f>IF(E18="","",E18)</f>
        <v xml:space="preserve"> </v>
      </c>
      <c r="I78" s="105" t="s">
        <v>32</v>
      </c>
      <c r="J78" s="135" t="str">
        <f>E24</f>
        <v>Pavel Klus</v>
      </c>
      <c r="L78" s="2"/>
    </row>
    <row r="79" spans="2:20" s="108" customFormat="1" ht="10.35" customHeight="1" x14ac:dyDescent="0.2">
      <c r="B79" s="2"/>
      <c r="L79" s="2"/>
    </row>
    <row r="80" spans="2:20" s="156" customFormat="1" ht="29.25" customHeight="1" x14ac:dyDescent="0.2">
      <c r="B80" s="149"/>
      <c r="C80" s="150" t="s">
        <v>119</v>
      </c>
      <c r="D80" s="151" t="s">
        <v>55</v>
      </c>
      <c r="E80" s="151" t="s">
        <v>51</v>
      </c>
      <c r="F80" s="151" t="s">
        <v>52</v>
      </c>
      <c r="G80" s="151" t="s">
        <v>120</v>
      </c>
      <c r="H80" s="151" t="s">
        <v>121</v>
      </c>
      <c r="I80" s="151" t="s">
        <v>122</v>
      </c>
      <c r="J80" s="151" t="s">
        <v>94</v>
      </c>
      <c r="K80" s="152" t="s">
        <v>123</v>
      </c>
      <c r="L80" s="149"/>
      <c r="M80" s="153" t="s">
        <v>3</v>
      </c>
      <c r="N80" s="154" t="s">
        <v>40</v>
      </c>
      <c r="O80" s="154" t="s">
        <v>124</v>
      </c>
      <c r="P80" s="154" t="s">
        <v>125</v>
      </c>
      <c r="Q80" s="154" t="s">
        <v>126</v>
      </c>
      <c r="R80" s="154" t="s">
        <v>127</v>
      </c>
      <c r="S80" s="154" t="s">
        <v>128</v>
      </c>
      <c r="T80" s="155" t="s">
        <v>129</v>
      </c>
    </row>
    <row r="81" spans="2:65" s="108" customFormat="1" ht="22.7" customHeight="1" x14ac:dyDescent="0.25">
      <c r="B81" s="2"/>
      <c r="C81" s="157" t="s">
        <v>130</v>
      </c>
      <c r="J81" s="158">
        <f>BK81</f>
        <v>0</v>
      </c>
      <c r="L81" s="2"/>
      <c r="M81" s="159"/>
      <c r="N81" s="117"/>
      <c r="O81" s="117"/>
      <c r="P81" s="160">
        <f>P82</f>
        <v>0</v>
      </c>
      <c r="Q81" s="117"/>
      <c r="R81" s="160">
        <f>R82</f>
        <v>0</v>
      </c>
      <c r="S81" s="117"/>
      <c r="T81" s="161">
        <f>T82</f>
        <v>0</v>
      </c>
      <c r="AT81" s="99" t="s">
        <v>69</v>
      </c>
      <c r="AU81" s="99" t="s">
        <v>95</v>
      </c>
      <c r="BK81" s="162">
        <f>BK82</f>
        <v>0</v>
      </c>
    </row>
    <row r="82" spans="2:65" s="164" customFormat="1" ht="26.1" customHeight="1" x14ac:dyDescent="0.2">
      <c r="B82" s="163"/>
      <c r="D82" s="165" t="s">
        <v>69</v>
      </c>
      <c r="E82" s="166" t="s">
        <v>224</v>
      </c>
      <c r="F82" s="166" t="s">
        <v>866</v>
      </c>
      <c r="J82" s="167">
        <f>BK82</f>
        <v>0</v>
      </c>
      <c r="L82" s="163"/>
      <c r="M82" s="168"/>
      <c r="P82" s="169">
        <f>P83</f>
        <v>0</v>
      </c>
      <c r="R82" s="169">
        <f>R83</f>
        <v>0</v>
      </c>
      <c r="T82" s="170">
        <f>T83</f>
        <v>0</v>
      </c>
      <c r="AR82" s="165" t="s">
        <v>156</v>
      </c>
      <c r="AT82" s="171" t="s">
        <v>69</v>
      </c>
      <c r="AU82" s="171" t="s">
        <v>70</v>
      </c>
      <c r="AY82" s="165" t="s">
        <v>133</v>
      </c>
      <c r="BK82" s="172">
        <f>BK83</f>
        <v>0</v>
      </c>
    </row>
    <row r="83" spans="2:65" s="164" customFormat="1" ht="22.7" customHeight="1" x14ac:dyDescent="0.2">
      <c r="B83" s="163"/>
      <c r="D83" s="165" t="s">
        <v>69</v>
      </c>
      <c r="E83" s="173" t="s">
        <v>890</v>
      </c>
      <c r="F83" s="173" t="s">
        <v>891</v>
      </c>
      <c r="J83" s="174">
        <f>BK83</f>
        <v>0</v>
      </c>
      <c r="L83" s="163"/>
      <c r="M83" s="168"/>
      <c r="P83" s="169">
        <f>SUM(P84:P119)</f>
        <v>0</v>
      </c>
      <c r="R83" s="169">
        <f>SUM(R84:R119)</f>
        <v>0</v>
      </c>
      <c r="T83" s="170">
        <f>SUM(T84:T119)</f>
        <v>0</v>
      </c>
      <c r="AR83" s="165" t="s">
        <v>156</v>
      </c>
      <c r="AT83" s="171" t="s">
        <v>69</v>
      </c>
      <c r="AU83" s="171" t="s">
        <v>77</v>
      </c>
      <c r="AY83" s="165" t="s">
        <v>133</v>
      </c>
      <c r="BK83" s="172">
        <f>SUM(BK84:BK119)</f>
        <v>0</v>
      </c>
    </row>
    <row r="84" spans="2:65" s="108" customFormat="1" ht="24.2" customHeight="1" x14ac:dyDescent="0.2">
      <c r="B84" s="2"/>
      <c r="C84" s="204" t="s">
        <v>77</v>
      </c>
      <c r="D84" s="204" t="s">
        <v>135</v>
      </c>
      <c r="E84" s="205" t="s">
        <v>785</v>
      </c>
      <c r="F84" s="206" t="s">
        <v>892</v>
      </c>
      <c r="G84" s="207" t="s">
        <v>893</v>
      </c>
      <c r="H84" s="208">
        <v>8</v>
      </c>
      <c r="I84" s="86"/>
      <c r="J84" s="4">
        <f>ROUND(I84*H84,2)</f>
        <v>0</v>
      </c>
      <c r="K84" s="3" t="s">
        <v>3</v>
      </c>
      <c r="L84" s="2"/>
      <c r="M84" s="175" t="s">
        <v>3</v>
      </c>
      <c r="N84" s="176" t="s">
        <v>41</v>
      </c>
      <c r="O84" s="177">
        <v>0</v>
      </c>
      <c r="P84" s="177">
        <f>O84*H84</f>
        <v>0</v>
      </c>
      <c r="Q84" s="177">
        <v>0</v>
      </c>
      <c r="R84" s="177">
        <f>Q84*H84</f>
        <v>0</v>
      </c>
      <c r="S84" s="177">
        <v>0</v>
      </c>
      <c r="T84" s="178">
        <f>S84*H84</f>
        <v>0</v>
      </c>
      <c r="AR84" s="179" t="s">
        <v>556</v>
      </c>
      <c r="AT84" s="179" t="s">
        <v>135</v>
      </c>
      <c r="AU84" s="179" t="s">
        <v>79</v>
      </c>
      <c r="AY84" s="99" t="s">
        <v>133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99" t="s">
        <v>77</v>
      </c>
      <c r="BK84" s="180">
        <f>ROUND(I84*H84,2)</f>
        <v>0</v>
      </c>
      <c r="BL84" s="99" t="s">
        <v>556</v>
      </c>
      <c r="BM84" s="179" t="s">
        <v>894</v>
      </c>
    </row>
    <row r="85" spans="2:65" s="108" customFormat="1" x14ac:dyDescent="0.2">
      <c r="B85" s="2"/>
      <c r="C85" s="209"/>
      <c r="D85" s="210" t="s">
        <v>142</v>
      </c>
      <c r="E85" s="209"/>
      <c r="F85" s="211" t="s">
        <v>892</v>
      </c>
      <c r="G85" s="209"/>
      <c r="H85" s="209"/>
      <c r="L85" s="2"/>
      <c r="M85" s="181"/>
      <c r="T85" s="182"/>
      <c r="AT85" s="99" t="s">
        <v>142</v>
      </c>
      <c r="AU85" s="99" t="s">
        <v>79</v>
      </c>
    </row>
    <row r="86" spans="2:65" s="108" customFormat="1" ht="24.2" customHeight="1" x14ac:dyDescent="0.2">
      <c r="B86" s="2"/>
      <c r="C86" s="204" t="s">
        <v>79</v>
      </c>
      <c r="D86" s="204" t="s">
        <v>135</v>
      </c>
      <c r="E86" s="205" t="s">
        <v>791</v>
      </c>
      <c r="F86" s="206" t="s">
        <v>895</v>
      </c>
      <c r="G86" s="207" t="s">
        <v>893</v>
      </c>
      <c r="H86" s="208">
        <v>3</v>
      </c>
      <c r="I86" s="86"/>
      <c r="J86" s="4">
        <f>ROUND(I86*H86,2)</f>
        <v>0</v>
      </c>
      <c r="K86" s="3" t="s">
        <v>3</v>
      </c>
      <c r="L86" s="2"/>
      <c r="M86" s="175" t="s">
        <v>3</v>
      </c>
      <c r="N86" s="176" t="s">
        <v>41</v>
      </c>
      <c r="O86" s="177">
        <v>0</v>
      </c>
      <c r="P86" s="177">
        <f>O86*H86</f>
        <v>0</v>
      </c>
      <c r="Q86" s="177">
        <v>0</v>
      </c>
      <c r="R86" s="177">
        <f>Q86*H86</f>
        <v>0</v>
      </c>
      <c r="S86" s="177">
        <v>0</v>
      </c>
      <c r="T86" s="178">
        <f>S86*H86</f>
        <v>0</v>
      </c>
      <c r="AR86" s="179" t="s">
        <v>556</v>
      </c>
      <c r="AT86" s="179" t="s">
        <v>135</v>
      </c>
      <c r="AU86" s="179" t="s">
        <v>79</v>
      </c>
      <c r="AY86" s="99" t="s">
        <v>133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99" t="s">
        <v>77</v>
      </c>
      <c r="BK86" s="180">
        <f>ROUND(I86*H86,2)</f>
        <v>0</v>
      </c>
      <c r="BL86" s="99" t="s">
        <v>556</v>
      </c>
      <c r="BM86" s="179" t="s">
        <v>896</v>
      </c>
    </row>
    <row r="87" spans="2:65" s="108" customFormat="1" x14ac:dyDescent="0.2">
      <c r="B87" s="2"/>
      <c r="C87" s="209"/>
      <c r="D87" s="210" t="s">
        <v>142</v>
      </c>
      <c r="E87" s="209"/>
      <c r="F87" s="211" t="s">
        <v>895</v>
      </c>
      <c r="G87" s="209"/>
      <c r="H87" s="209"/>
      <c r="L87" s="2"/>
      <c r="M87" s="181"/>
      <c r="T87" s="182"/>
      <c r="AT87" s="99" t="s">
        <v>142</v>
      </c>
      <c r="AU87" s="99" t="s">
        <v>79</v>
      </c>
    </row>
    <row r="88" spans="2:65" s="108" customFormat="1" ht="24.2" customHeight="1" x14ac:dyDescent="0.2">
      <c r="B88" s="2"/>
      <c r="C88" s="204" t="s">
        <v>156</v>
      </c>
      <c r="D88" s="204" t="s">
        <v>135</v>
      </c>
      <c r="E88" s="205" t="s">
        <v>797</v>
      </c>
      <c r="F88" s="206" t="s">
        <v>895</v>
      </c>
      <c r="G88" s="207" t="s">
        <v>893</v>
      </c>
      <c r="H88" s="208">
        <v>1</v>
      </c>
      <c r="I88" s="86"/>
      <c r="J88" s="4">
        <f>ROUND(I88*H88,2)</f>
        <v>0</v>
      </c>
      <c r="K88" s="3" t="s">
        <v>3</v>
      </c>
      <c r="L88" s="2"/>
      <c r="M88" s="175" t="s">
        <v>3</v>
      </c>
      <c r="N88" s="176" t="s">
        <v>41</v>
      </c>
      <c r="O88" s="177">
        <v>0</v>
      </c>
      <c r="P88" s="177">
        <f>O88*H88</f>
        <v>0</v>
      </c>
      <c r="Q88" s="177">
        <v>0</v>
      </c>
      <c r="R88" s="177">
        <f>Q88*H88</f>
        <v>0</v>
      </c>
      <c r="S88" s="177">
        <v>0</v>
      </c>
      <c r="T88" s="178">
        <f>S88*H88</f>
        <v>0</v>
      </c>
      <c r="AR88" s="179" t="s">
        <v>556</v>
      </c>
      <c r="AT88" s="179" t="s">
        <v>135</v>
      </c>
      <c r="AU88" s="179" t="s">
        <v>79</v>
      </c>
      <c r="AY88" s="99" t="s">
        <v>133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99" t="s">
        <v>77</v>
      </c>
      <c r="BK88" s="180">
        <f>ROUND(I88*H88,2)</f>
        <v>0</v>
      </c>
      <c r="BL88" s="99" t="s">
        <v>556</v>
      </c>
      <c r="BM88" s="179" t="s">
        <v>897</v>
      </c>
    </row>
    <row r="89" spans="2:65" s="108" customFormat="1" x14ac:dyDescent="0.2">
      <c r="B89" s="2"/>
      <c r="C89" s="209"/>
      <c r="D89" s="210" t="s">
        <v>142</v>
      </c>
      <c r="E89" s="209"/>
      <c r="F89" s="211" t="s">
        <v>895</v>
      </c>
      <c r="G89" s="209"/>
      <c r="H89" s="209"/>
      <c r="L89" s="2"/>
      <c r="M89" s="181"/>
      <c r="T89" s="182"/>
      <c r="AT89" s="99" t="s">
        <v>142</v>
      </c>
      <c r="AU89" s="99" t="s">
        <v>79</v>
      </c>
    </row>
    <row r="90" spans="2:65" s="108" customFormat="1" ht="24.2" customHeight="1" x14ac:dyDescent="0.2">
      <c r="B90" s="2"/>
      <c r="C90" s="204" t="s">
        <v>140</v>
      </c>
      <c r="D90" s="204" t="s">
        <v>135</v>
      </c>
      <c r="E90" s="205" t="s">
        <v>803</v>
      </c>
      <c r="F90" s="206" t="s">
        <v>895</v>
      </c>
      <c r="G90" s="207" t="s">
        <v>893</v>
      </c>
      <c r="H90" s="208">
        <v>2</v>
      </c>
      <c r="I90" s="86"/>
      <c r="J90" s="4">
        <f>ROUND(I90*H90,2)</f>
        <v>0</v>
      </c>
      <c r="K90" s="3" t="s">
        <v>3</v>
      </c>
      <c r="L90" s="2"/>
      <c r="M90" s="175" t="s">
        <v>3</v>
      </c>
      <c r="N90" s="176" t="s">
        <v>41</v>
      </c>
      <c r="O90" s="177">
        <v>0</v>
      </c>
      <c r="P90" s="177">
        <f>O90*H90</f>
        <v>0</v>
      </c>
      <c r="Q90" s="177">
        <v>0</v>
      </c>
      <c r="R90" s="177">
        <f>Q90*H90</f>
        <v>0</v>
      </c>
      <c r="S90" s="177">
        <v>0</v>
      </c>
      <c r="T90" s="178">
        <f>S90*H90</f>
        <v>0</v>
      </c>
      <c r="AR90" s="179" t="s">
        <v>556</v>
      </c>
      <c r="AT90" s="179" t="s">
        <v>135</v>
      </c>
      <c r="AU90" s="179" t="s">
        <v>79</v>
      </c>
      <c r="AY90" s="99" t="s">
        <v>133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99" t="s">
        <v>77</v>
      </c>
      <c r="BK90" s="180">
        <f>ROUND(I90*H90,2)</f>
        <v>0</v>
      </c>
      <c r="BL90" s="99" t="s">
        <v>556</v>
      </c>
      <c r="BM90" s="179" t="s">
        <v>898</v>
      </c>
    </row>
    <row r="91" spans="2:65" s="108" customFormat="1" x14ac:dyDescent="0.2">
      <c r="B91" s="2"/>
      <c r="C91" s="209"/>
      <c r="D91" s="210" t="s">
        <v>142</v>
      </c>
      <c r="E91" s="209"/>
      <c r="F91" s="211" t="s">
        <v>895</v>
      </c>
      <c r="G91" s="209"/>
      <c r="H91" s="209"/>
      <c r="L91" s="2"/>
      <c r="M91" s="181"/>
      <c r="T91" s="182"/>
      <c r="AT91" s="99" t="s">
        <v>142</v>
      </c>
      <c r="AU91" s="99" t="s">
        <v>79</v>
      </c>
    </row>
    <row r="92" spans="2:65" s="108" customFormat="1" ht="24.2" customHeight="1" x14ac:dyDescent="0.2">
      <c r="B92" s="2"/>
      <c r="C92" s="204" t="s">
        <v>169</v>
      </c>
      <c r="D92" s="204" t="s">
        <v>135</v>
      </c>
      <c r="E92" s="205" t="s">
        <v>812</v>
      </c>
      <c r="F92" s="206" t="s">
        <v>895</v>
      </c>
      <c r="G92" s="207" t="s">
        <v>893</v>
      </c>
      <c r="H92" s="208">
        <v>1</v>
      </c>
      <c r="I92" s="86"/>
      <c r="J92" s="4">
        <f>ROUND(I92*H92,2)</f>
        <v>0</v>
      </c>
      <c r="K92" s="3" t="s">
        <v>3</v>
      </c>
      <c r="L92" s="2"/>
      <c r="M92" s="175" t="s">
        <v>3</v>
      </c>
      <c r="N92" s="176" t="s">
        <v>41</v>
      </c>
      <c r="O92" s="177">
        <v>0</v>
      </c>
      <c r="P92" s="177">
        <f>O92*H92</f>
        <v>0</v>
      </c>
      <c r="Q92" s="177">
        <v>0</v>
      </c>
      <c r="R92" s="177">
        <f>Q92*H92</f>
        <v>0</v>
      </c>
      <c r="S92" s="177">
        <v>0</v>
      </c>
      <c r="T92" s="178">
        <f>S92*H92</f>
        <v>0</v>
      </c>
      <c r="AR92" s="179" t="s">
        <v>556</v>
      </c>
      <c r="AT92" s="179" t="s">
        <v>135</v>
      </c>
      <c r="AU92" s="179" t="s">
        <v>79</v>
      </c>
      <c r="AY92" s="99" t="s">
        <v>133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99" t="s">
        <v>77</v>
      </c>
      <c r="BK92" s="180">
        <f>ROUND(I92*H92,2)</f>
        <v>0</v>
      </c>
      <c r="BL92" s="99" t="s">
        <v>556</v>
      </c>
      <c r="BM92" s="179" t="s">
        <v>899</v>
      </c>
    </row>
    <row r="93" spans="2:65" s="108" customFormat="1" x14ac:dyDescent="0.2">
      <c r="B93" s="2"/>
      <c r="C93" s="209"/>
      <c r="D93" s="210" t="s">
        <v>142</v>
      </c>
      <c r="E93" s="209"/>
      <c r="F93" s="211" t="s">
        <v>895</v>
      </c>
      <c r="G93" s="209"/>
      <c r="H93" s="209"/>
      <c r="L93" s="2"/>
      <c r="M93" s="181"/>
      <c r="T93" s="182"/>
      <c r="AT93" s="99" t="s">
        <v>142</v>
      </c>
      <c r="AU93" s="99" t="s">
        <v>79</v>
      </c>
    </row>
    <row r="94" spans="2:65" s="108" customFormat="1" ht="24.2" customHeight="1" x14ac:dyDescent="0.2">
      <c r="B94" s="2"/>
      <c r="C94" s="204" t="s">
        <v>175</v>
      </c>
      <c r="D94" s="204" t="s">
        <v>135</v>
      </c>
      <c r="E94" s="205" t="s">
        <v>817</v>
      </c>
      <c r="F94" s="206" t="s">
        <v>895</v>
      </c>
      <c r="G94" s="207" t="s">
        <v>893</v>
      </c>
      <c r="H94" s="208">
        <v>2</v>
      </c>
      <c r="I94" s="86"/>
      <c r="J94" s="4">
        <f>ROUND(I94*H94,2)</f>
        <v>0</v>
      </c>
      <c r="K94" s="3" t="s">
        <v>3</v>
      </c>
      <c r="L94" s="2"/>
      <c r="M94" s="175" t="s">
        <v>3</v>
      </c>
      <c r="N94" s="176" t="s">
        <v>41</v>
      </c>
      <c r="O94" s="177">
        <v>0</v>
      </c>
      <c r="P94" s="177">
        <f>O94*H94</f>
        <v>0</v>
      </c>
      <c r="Q94" s="177">
        <v>0</v>
      </c>
      <c r="R94" s="177">
        <f>Q94*H94</f>
        <v>0</v>
      </c>
      <c r="S94" s="177">
        <v>0</v>
      </c>
      <c r="T94" s="178">
        <f>S94*H94</f>
        <v>0</v>
      </c>
      <c r="AR94" s="179" t="s">
        <v>556</v>
      </c>
      <c r="AT94" s="179" t="s">
        <v>135</v>
      </c>
      <c r="AU94" s="179" t="s">
        <v>79</v>
      </c>
      <c r="AY94" s="99" t="s">
        <v>133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99" t="s">
        <v>77</v>
      </c>
      <c r="BK94" s="180">
        <f>ROUND(I94*H94,2)</f>
        <v>0</v>
      </c>
      <c r="BL94" s="99" t="s">
        <v>556</v>
      </c>
      <c r="BM94" s="179" t="s">
        <v>900</v>
      </c>
    </row>
    <row r="95" spans="2:65" s="108" customFormat="1" x14ac:dyDescent="0.2">
      <c r="B95" s="2"/>
      <c r="C95" s="209"/>
      <c r="D95" s="210" t="s">
        <v>142</v>
      </c>
      <c r="E95" s="209"/>
      <c r="F95" s="211" t="s">
        <v>895</v>
      </c>
      <c r="G95" s="209"/>
      <c r="H95" s="209"/>
      <c r="L95" s="2"/>
      <c r="M95" s="181"/>
      <c r="T95" s="182"/>
      <c r="AT95" s="99" t="s">
        <v>142</v>
      </c>
      <c r="AU95" s="99" t="s">
        <v>79</v>
      </c>
    </row>
    <row r="96" spans="2:65" s="108" customFormat="1" ht="24.2" customHeight="1" x14ac:dyDescent="0.2">
      <c r="B96" s="2"/>
      <c r="C96" s="204" t="s">
        <v>181</v>
      </c>
      <c r="D96" s="204" t="s">
        <v>135</v>
      </c>
      <c r="E96" s="205" t="s">
        <v>824</v>
      </c>
      <c r="F96" s="206" t="s">
        <v>895</v>
      </c>
      <c r="G96" s="207" t="s">
        <v>893</v>
      </c>
      <c r="H96" s="208">
        <v>3</v>
      </c>
      <c r="I96" s="86"/>
      <c r="J96" s="4">
        <f>ROUND(I96*H96,2)</f>
        <v>0</v>
      </c>
      <c r="K96" s="3" t="s">
        <v>3</v>
      </c>
      <c r="L96" s="2"/>
      <c r="M96" s="175" t="s">
        <v>3</v>
      </c>
      <c r="N96" s="176" t="s">
        <v>41</v>
      </c>
      <c r="O96" s="177">
        <v>0</v>
      </c>
      <c r="P96" s="177">
        <f>O96*H96</f>
        <v>0</v>
      </c>
      <c r="Q96" s="177">
        <v>0</v>
      </c>
      <c r="R96" s="177">
        <f>Q96*H96</f>
        <v>0</v>
      </c>
      <c r="S96" s="177">
        <v>0</v>
      </c>
      <c r="T96" s="178">
        <f>S96*H96</f>
        <v>0</v>
      </c>
      <c r="AR96" s="179" t="s">
        <v>556</v>
      </c>
      <c r="AT96" s="179" t="s">
        <v>135</v>
      </c>
      <c r="AU96" s="179" t="s">
        <v>79</v>
      </c>
      <c r="AY96" s="99" t="s">
        <v>133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99" t="s">
        <v>77</v>
      </c>
      <c r="BK96" s="180">
        <f>ROUND(I96*H96,2)</f>
        <v>0</v>
      </c>
      <c r="BL96" s="99" t="s">
        <v>556</v>
      </c>
      <c r="BM96" s="179" t="s">
        <v>901</v>
      </c>
    </row>
    <row r="97" spans="2:65" s="108" customFormat="1" x14ac:dyDescent="0.2">
      <c r="B97" s="2"/>
      <c r="C97" s="209"/>
      <c r="D97" s="210" t="s">
        <v>142</v>
      </c>
      <c r="E97" s="209"/>
      <c r="F97" s="211" t="s">
        <v>895</v>
      </c>
      <c r="G97" s="209"/>
      <c r="H97" s="209"/>
      <c r="L97" s="2"/>
      <c r="M97" s="181"/>
      <c r="T97" s="182"/>
      <c r="AT97" s="99" t="s">
        <v>142</v>
      </c>
      <c r="AU97" s="99" t="s">
        <v>79</v>
      </c>
    </row>
    <row r="98" spans="2:65" s="108" customFormat="1" ht="24.2" customHeight="1" x14ac:dyDescent="0.2">
      <c r="B98" s="2"/>
      <c r="C98" s="204" t="s">
        <v>188</v>
      </c>
      <c r="D98" s="204" t="s">
        <v>135</v>
      </c>
      <c r="E98" s="205" t="s">
        <v>830</v>
      </c>
      <c r="F98" s="206" t="s">
        <v>895</v>
      </c>
      <c r="G98" s="207" t="s">
        <v>893</v>
      </c>
      <c r="H98" s="208">
        <v>3</v>
      </c>
      <c r="I98" s="86"/>
      <c r="J98" s="4">
        <f>ROUND(I98*H98,2)</f>
        <v>0</v>
      </c>
      <c r="K98" s="3" t="s">
        <v>3</v>
      </c>
      <c r="L98" s="2"/>
      <c r="M98" s="175" t="s">
        <v>3</v>
      </c>
      <c r="N98" s="176" t="s">
        <v>41</v>
      </c>
      <c r="O98" s="177">
        <v>0</v>
      </c>
      <c r="P98" s="177">
        <f>O98*H98</f>
        <v>0</v>
      </c>
      <c r="Q98" s="177">
        <v>0</v>
      </c>
      <c r="R98" s="177">
        <f>Q98*H98</f>
        <v>0</v>
      </c>
      <c r="S98" s="177">
        <v>0</v>
      </c>
      <c r="T98" s="178">
        <f>S98*H98</f>
        <v>0</v>
      </c>
      <c r="AR98" s="179" t="s">
        <v>556</v>
      </c>
      <c r="AT98" s="179" t="s">
        <v>135</v>
      </c>
      <c r="AU98" s="179" t="s">
        <v>79</v>
      </c>
      <c r="AY98" s="99" t="s">
        <v>133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99" t="s">
        <v>77</v>
      </c>
      <c r="BK98" s="180">
        <f>ROUND(I98*H98,2)</f>
        <v>0</v>
      </c>
      <c r="BL98" s="99" t="s">
        <v>556</v>
      </c>
      <c r="BM98" s="179" t="s">
        <v>902</v>
      </c>
    </row>
    <row r="99" spans="2:65" s="108" customFormat="1" x14ac:dyDescent="0.2">
      <c r="B99" s="2"/>
      <c r="C99" s="209"/>
      <c r="D99" s="210" t="s">
        <v>142</v>
      </c>
      <c r="E99" s="209"/>
      <c r="F99" s="211" t="s">
        <v>895</v>
      </c>
      <c r="G99" s="209"/>
      <c r="H99" s="209"/>
      <c r="L99" s="2"/>
      <c r="M99" s="181"/>
      <c r="T99" s="182"/>
      <c r="AT99" s="99" t="s">
        <v>142</v>
      </c>
      <c r="AU99" s="99" t="s">
        <v>79</v>
      </c>
    </row>
    <row r="100" spans="2:65" s="108" customFormat="1" ht="21.75" customHeight="1" x14ac:dyDescent="0.2">
      <c r="B100" s="2"/>
      <c r="C100" s="204" t="s">
        <v>195</v>
      </c>
      <c r="D100" s="204" t="s">
        <v>135</v>
      </c>
      <c r="E100" s="205" t="s">
        <v>838</v>
      </c>
      <c r="F100" s="206" t="s">
        <v>903</v>
      </c>
      <c r="G100" s="207" t="s">
        <v>893</v>
      </c>
      <c r="H100" s="208">
        <v>4</v>
      </c>
      <c r="I100" s="86"/>
      <c r="J100" s="4">
        <f>ROUND(I100*H100,2)</f>
        <v>0</v>
      </c>
      <c r="K100" s="3" t="s">
        <v>3</v>
      </c>
      <c r="L100" s="2"/>
      <c r="M100" s="175" t="s">
        <v>3</v>
      </c>
      <c r="N100" s="176" t="s">
        <v>41</v>
      </c>
      <c r="O100" s="177">
        <v>0</v>
      </c>
      <c r="P100" s="177">
        <f>O100*H100</f>
        <v>0</v>
      </c>
      <c r="Q100" s="177">
        <v>0</v>
      </c>
      <c r="R100" s="177">
        <f>Q100*H100</f>
        <v>0</v>
      </c>
      <c r="S100" s="177">
        <v>0</v>
      </c>
      <c r="T100" s="178">
        <f>S100*H100</f>
        <v>0</v>
      </c>
      <c r="AR100" s="179" t="s">
        <v>556</v>
      </c>
      <c r="AT100" s="179" t="s">
        <v>135</v>
      </c>
      <c r="AU100" s="179" t="s">
        <v>79</v>
      </c>
      <c r="AY100" s="99" t="s">
        <v>133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99" t="s">
        <v>77</v>
      </c>
      <c r="BK100" s="180">
        <f>ROUND(I100*H100,2)</f>
        <v>0</v>
      </c>
      <c r="BL100" s="99" t="s">
        <v>556</v>
      </c>
      <c r="BM100" s="179" t="s">
        <v>904</v>
      </c>
    </row>
    <row r="101" spans="2:65" s="108" customFormat="1" x14ac:dyDescent="0.2">
      <c r="B101" s="2"/>
      <c r="C101" s="209"/>
      <c r="D101" s="210" t="s">
        <v>142</v>
      </c>
      <c r="E101" s="209"/>
      <c r="F101" s="211" t="s">
        <v>903</v>
      </c>
      <c r="G101" s="209"/>
      <c r="H101" s="209"/>
      <c r="L101" s="2"/>
      <c r="M101" s="181"/>
      <c r="T101" s="182"/>
      <c r="AT101" s="99" t="s">
        <v>142</v>
      </c>
      <c r="AU101" s="99" t="s">
        <v>79</v>
      </c>
    </row>
    <row r="102" spans="2:65" s="108" customFormat="1" ht="16.5" customHeight="1" x14ac:dyDescent="0.2">
      <c r="B102" s="2"/>
      <c r="C102" s="204" t="s">
        <v>203</v>
      </c>
      <c r="D102" s="204" t="s">
        <v>135</v>
      </c>
      <c r="E102" s="205" t="s">
        <v>844</v>
      </c>
      <c r="F102" s="206" t="s">
        <v>905</v>
      </c>
      <c r="G102" s="207" t="s">
        <v>893</v>
      </c>
      <c r="H102" s="208">
        <v>1</v>
      </c>
      <c r="I102" s="86"/>
      <c r="J102" s="4">
        <f>ROUND(I102*H102,2)</f>
        <v>0</v>
      </c>
      <c r="K102" s="3" t="s">
        <v>3</v>
      </c>
      <c r="L102" s="2"/>
      <c r="M102" s="175" t="s">
        <v>3</v>
      </c>
      <c r="N102" s="176" t="s">
        <v>41</v>
      </c>
      <c r="O102" s="177">
        <v>0</v>
      </c>
      <c r="P102" s="177">
        <f>O102*H102</f>
        <v>0</v>
      </c>
      <c r="Q102" s="177">
        <v>0</v>
      </c>
      <c r="R102" s="177">
        <f>Q102*H102</f>
        <v>0</v>
      </c>
      <c r="S102" s="177">
        <v>0</v>
      </c>
      <c r="T102" s="178">
        <f>S102*H102</f>
        <v>0</v>
      </c>
      <c r="AR102" s="179" t="s">
        <v>556</v>
      </c>
      <c r="AT102" s="179" t="s">
        <v>135</v>
      </c>
      <c r="AU102" s="179" t="s">
        <v>79</v>
      </c>
      <c r="AY102" s="99" t="s">
        <v>133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99" t="s">
        <v>77</v>
      </c>
      <c r="BK102" s="180">
        <f>ROUND(I102*H102,2)</f>
        <v>0</v>
      </c>
      <c r="BL102" s="99" t="s">
        <v>556</v>
      </c>
      <c r="BM102" s="179" t="s">
        <v>906</v>
      </c>
    </row>
    <row r="103" spans="2:65" s="108" customFormat="1" x14ac:dyDescent="0.2">
      <c r="B103" s="2"/>
      <c r="C103" s="209"/>
      <c r="D103" s="210" t="s">
        <v>142</v>
      </c>
      <c r="E103" s="209"/>
      <c r="F103" s="211" t="s">
        <v>905</v>
      </c>
      <c r="G103" s="209"/>
      <c r="H103" s="209"/>
      <c r="L103" s="2"/>
      <c r="M103" s="181"/>
      <c r="T103" s="182"/>
      <c r="AT103" s="99" t="s">
        <v>142</v>
      </c>
      <c r="AU103" s="99" t="s">
        <v>79</v>
      </c>
    </row>
    <row r="104" spans="2:65" s="108" customFormat="1" ht="16.5" customHeight="1" x14ac:dyDescent="0.2">
      <c r="B104" s="2"/>
      <c r="C104" s="204" t="s">
        <v>209</v>
      </c>
      <c r="D104" s="204" t="s">
        <v>135</v>
      </c>
      <c r="E104" s="205" t="s">
        <v>850</v>
      </c>
      <c r="F104" s="206" t="s">
        <v>907</v>
      </c>
      <c r="G104" s="207" t="s">
        <v>893</v>
      </c>
      <c r="H104" s="208">
        <v>1</v>
      </c>
      <c r="I104" s="86"/>
      <c r="J104" s="4">
        <f>ROUND(I104*H104,2)</f>
        <v>0</v>
      </c>
      <c r="K104" s="3" t="s">
        <v>3</v>
      </c>
      <c r="L104" s="2"/>
      <c r="M104" s="175" t="s">
        <v>3</v>
      </c>
      <c r="N104" s="176" t="s">
        <v>41</v>
      </c>
      <c r="O104" s="177">
        <v>0</v>
      </c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AR104" s="179" t="s">
        <v>556</v>
      </c>
      <c r="AT104" s="179" t="s">
        <v>135</v>
      </c>
      <c r="AU104" s="179" t="s">
        <v>79</v>
      </c>
      <c r="AY104" s="99" t="s">
        <v>133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99" t="s">
        <v>77</v>
      </c>
      <c r="BK104" s="180">
        <f>ROUND(I104*H104,2)</f>
        <v>0</v>
      </c>
      <c r="BL104" s="99" t="s">
        <v>556</v>
      </c>
      <c r="BM104" s="179" t="s">
        <v>908</v>
      </c>
    </row>
    <row r="105" spans="2:65" s="108" customFormat="1" x14ac:dyDescent="0.2">
      <c r="B105" s="2"/>
      <c r="C105" s="209"/>
      <c r="D105" s="210" t="s">
        <v>142</v>
      </c>
      <c r="E105" s="209"/>
      <c r="F105" s="211" t="s">
        <v>907</v>
      </c>
      <c r="G105" s="209"/>
      <c r="H105" s="209"/>
      <c r="L105" s="2"/>
      <c r="M105" s="181"/>
      <c r="T105" s="182"/>
      <c r="AT105" s="99" t="s">
        <v>142</v>
      </c>
      <c r="AU105" s="99" t="s">
        <v>79</v>
      </c>
    </row>
    <row r="106" spans="2:65" s="108" customFormat="1" ht="16.5" customHeight="1" x14ac:dyDescent="0.2">
      <c r="B106" s="2"/>
      <c r="C106" s="204" t="s">
        <v>216</v>
      </c>
      <c r="D106" s="204" t="s">
        <v>135</v>
      </c>
      <c r="E106" s="205" t="s">
        <v>854</v>
      </c>
      <c r="F106" s="206" t="s">
        <v>909</v>
      </c>
      <c r="G106" s="207" t="s">
        <v>893</v>
      </c>
      <c r="H106" s="208">
        <v>2</v>
      </c>
      <c r="I106" s="86"/>
      <c r="J106" s="4">
        <f>ROUND(I106*H106,2)</f>
        <v>0</v>
      </c>
      <c r="K106" s="3" t="s">
        <v>3</v>
      </c>
      <c r="L106" s="2"/>
      <c r="M106" s="175" t="s">
        <v>3</v>
      </c>
      <c r="N106" s="176" t="s">
        <v>41</v>
      </c>
      <c r="O106" s="177">
        <v>0</v>
      </c>
      <c r="P106" s="177">
        <f>O106*H106</f>
        <v>0</v>
      </c>
      <c r="Q106" s="177">
        <v>0</v>
      </c>
      <c r="R106" s="177">
        <f>Q106*H106</f>
        <v>0</v>
      </c>
      <c r="S106" s="177">
        <v>0</v>
      </c>
      <c r="T106" s="178">
        <f>S106*H106</f>
        <v>0</v>
      </c>
      <c r="AR106" s="179" t="s">
        <v>556</v>
      </c>
      <c r="AT106" s="179" t="s">
        <v>135</v>
      </c>
      <c r="AU106" s="179" t="s">
        <v>79</v>
      </c>
      <c r="AY106" s="99" t="s">
        <v>133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99" t="s">
        <v>77</v>
      </c>
      <c r="BK106" s="180">
        <f>ROUND(I106*H106,2)</f>
        <v>0</v>
      </c>
      <c r="BL106" s="99" t="s">
        <v>556</v>
      </c>
      <c r="BM106" s="179" t="s">
        <v>910</v>
      </c>
    </row>
    <row r="107" spans="2:65" s="108" customFormat="1" x14ac:dyDescent="0.2">
      <c r="B107" s="2"/>
      <c r="C107" s="209"/>
      <c r="D107" s="210" t="s">
        <v>142</v>
      </c>
      <c r="E107" s="209"/>
      <c r="F107" s="211" t="s">
        <v>909</v>
      </c>
      <c r="G107" s="209"/>
      <c r="H107" s="209"/>
      <c r="L107" s="2"/>
      <c r="M107" s="181"/>
      <c r="T107" s="182"/>
      <c r="AT107" s="99" t="s">
        <v>142</v>
      </c>
      <c r="AU107" s="99" t="s">
        <v>79</v>
      </c>
    </row>
    <row r="108" spans="2:65" s="108" customFormat="1" ht="24.2" customHeight="1" x14ac:dyDescent="0.2">
      <c r="B108" s="2"/>
      <c r="C108" s="204" t="s">
        <v>223</v>
      </c>
      <c r="D108" s="204" t="s">
        <v>135</v>
      </c>
      <c r="E108" s="205" t="s">
        <v>869</v>
      </c>
      <c r="F108" s="206" t="s">
        <v>911</v>
      </c>
      <c r="G108" s="207" t="s">
        <v>893</v>
      </c>
      <c r="H108" s="208">
        <v>2</v>
      </c>
      <c r="I108" s="86"/>
      <c r="J108" s="4">
        <f>ROUND(I108*H108,2)</f>
        <v>0</v>
      </c>
      <c r="K108" s="3" t="s">
        <v>3</v>
      </c>
      <c r="L108" s="2"/>
      <c r="M108" s="175" t="s">
        <v>3</v>
      </c>
      <c r="N108" s="176" t="s">
        <v>41</v>
      </c>
      <c r="O108" s="177">
        <v>0</v>
      </c>
      <c r="P108" s="177">
        <f>O108*H108</f>
        <v>0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AR108" s="179" t="s">
        <v>556</v>
      </c>
      <c r="AT108" s="179" t="s">
        <v>135</v>
      </c>
      <c r="AU108" s="179" t="s">
        <v>79</v>
      </c>
      <c r="AY108" s="99" t="s">
        <v>133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99" t="s">
        <v>77</v>
      </c>
      <c r="BK108" s="180">
        <f>ROUND(I108*H108,2)</f>
        <v>0</v>
      </c>
      <c r="BL108" s="99" t="s">
        <v>556</v>
      </c>
      <c r="BM108" s="179" t="s">
        <v>912</v>
      </c>
    </row>
    <row r="109" spans="2:65" s="108" customFormat="1" x14ac:dyDescent="0.2">
      <c r="B109" s="2"/>
      <c r="C109" s="209"/>
      <c r="D109" s="210" t="s">
        <v>142</v>
      </c>
      <c r="E109" s="209"/>
      <c r="F109" s="211" t="s">
        <v>911</v>
      </c>
      <c r="G109" s="209"/>
      <c r="H109" s="209"/>
      <c r="L109" s="2"/>
      <c r="M109" s="181"/>
      <c r="T109" s="182"/>
      <c r="AT109" s="99" t="s">
        <v>142</v>
      </c>
      <c r="AU109" s="99" t="s">
        <v>79</v>
      </c>
    </row>
    <row r="110" spans="2:65" s="108" customFormat="1" ht="16.5" customHeight="1" x14ac:dyDescent="0.2">
      <c r="B110" s="2"/>
      <c r="C110" s="204" t="s">
        <v>230</v>
      </c>
      <c r="D110" s="204" t="s">
        <v>135</v>
      </c>
      <c r="E110" s="205" t="s">
        <v>876</v>
      </c>
      <c r="F110" s="206" t="s">
        <v>913</v>
      </c>
      <c r="G110" s="207" t="s">
        <v>893</v>
      </c>
      <c r="H110" s="208">
        <v>3</v>
      </c>
      <c r="I110" s="86"/>
      <c r="J110" s="4">
        <f>ROUND(I110*H110,2)</f>
        <v>0</v>
      </c>
      <c r="K110" s="3" t="s">
        <v>3</v>
      </c>
      <c r="L110" s="2"/>
      <c r="M110" s="175" t="s">
        <v>3</v>
      </c>
      <c r="N110" s="176" t="s">
        <v>41</v>
      </c>
      <c r="O110" s="177">
        <v>0</v>
      </c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AR110" s="179" t="s">
        <v>556</v>
      </c>
      <c r="AT110" s="179" t="s">
        <v>135</v>
      </c>
      <c r="AU110" s="179" t="s">
        <v>79</v>
      </c>
      <c r="AY110" s="99" t="s">
        <v>133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99" t="s">
        <v>77</v>
      </c>
      <c r="BK110" s="180">
        <f>ROUND(I110*H110,2)</f>
        <v>0</v>
      </c>
      <c r="BL110" s="99" t="s">
        <v>556</v>
      </c>
      <c r="BM110" s="179" t="s">
        <v>914</v>
      </c>
    </row>
    <row r="111" spans="2:65" s="108" customFormat="1" x14ac:dyDescent="0.2">
      <c r="B111" s="2"/>
      <c r="C111" s="209"/>
      <c r="D111" s="210" t="s">
        <v>142</v>
      </c>
      <c r="E111" s="209"/>
      <c r="F111" s="211" t="s">
        <v>913</v>
      </c>
      <c r="G111" s="209"/>
      <c r="H111" s="209"/>
      <c r="L111" s="2"/>
      <c r="M111" s="181"/>
      <c r="T111" s="182"/>
      <c r="AT111" s="99" t="s">
        <v>142</v>
      </c>
      <c r="AU111" s="99" t="s">
        <v>79</v>
      </c>
    </row>
    <row r="112" spans="2:65" s="108" customFormat="1" ht="16.5" customHeight="1" x14ac:dyDescent="0.2">
      <c r="B112" s="2"/>
      <c r="C112" s="204" t="s">
        <v>9</v>
      </c>
      <c r="D112" s="204" t="s">
        <v>135</v>
      </c>
      <c r="E112" s="205" t="s">
        <v>882</v>
      </c>
      <c r="F112" s="206" t="s">
        <v>915</v>
      </c>
      <c r="G112" s="207" t="s">
        <v>893</v>
      </c>
      <c r="H112" s="208">
        <v>18</v>
      </c>
      <c r="I112" s="86"/>
      <c r="J112" s="4">
        <f>ROUND(I112*H112,2)</f>
        <v>0</v>
      </c>
      <c r="K112" s="3" t="s">
        <v>3</v>
      </c>
      <c r="L112" s="2"/>
      <c r="M112" s="175" t="s">
        <v>3</v>
      </c>
      <c r="N112" s="176" t="s">
        <v>41</v>
      </c>
      <c r="O112" s="177">
        <v>0</v>
      </c>
      <c r="P112" s="177">
        <f>O112*H112</f>
        <v>0</v>
      </c>
      <c r="Q112" s="177">
        <v>0</v>
      </c>
      <c r="R112" s="177">
        <f>Q112*H112</f>
        <v>0</v>
      </c>
      <c r="S112" s="177">
        <v>0</v>
      </c>
      <c r="T112" s="178">
        <f>S112*H112</f>
        <v>0</v>
      </c>
      <c r="AR112" s="179" t="s">
        <v>556</v>
      </c>
      <c r="AT112" s="179" t="s">
        <v>135</v>
      </c>
      <c r="AU112" s="179" t="s">
        <v>79</v>
      </c>
      <c r="AY112" s="99" t="s">
        <v>133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99" t="s">
        <v>77</v>
      </c>
      <c r="BK112" s="180">
        <f>ROUND(I112*H112,2)</f>
        <v>0</v>
      </c>
      <c r="BL112" s="99" t="s">
        <v>556</v>
      </c>
      <c r="BM112" s="179" t="s">
        <v>916</v>
      </c>
    </row>
    <row r="113" spans="2:65" s="108" customFormat="1" x14ac:dyDescent="0.2">
      <c r="B113" s="2"/>
      <c r="C113" s="209"/>
      <c r="D113" s="210" t="s">
        <v>142</v>
      </c>
      <c r="E113" s="209"/>
      <c r="F113" s="211" t="s">
        <v>915</v>
      </c>
      <c r="G113" s="209"/>
      <c r="H113" s="209"/>
      <c r="L113" s="2"/>
      <c r="M113" s="181"/>
      <c r="T113" s="182"/>
      <c r="AT113" s="99" t="s">
        <v>142</v>
      </c>
      <c r="AU113" s="99" t="s">
        <v>79</v>
      </c>
    </row>
    <row r="114" spans="2:65" s="108" customFormat="1" ht="16.5" customHeight="1" x14ac:dyDescent="0.2">
      <c r="B114" s="2"/>
      <c r="C114" s="204" t="s">
        <v>244</v>
      </c>
      <c r="D114" s="204" t="s">
        <v>135</v>
      </c>
      <c r="E114" s="205" t="s">
        <v>917</v>
      </c>
      <c r="F114" s="206" t="s">
        <v>918</v>
      </c>
      <c r="G114" s="207" t="s">
        <v>893</v>
      </c>
      <c r="H114" s="208">
        <v>1</v>
      </c>
      <c r="I114" s="86"/>
      <c r="J114" s="4">
        <f>ROUND(I114*H114,2)</f>
        <v>0</v>
      </c>
      <c r="K114" s="3" t="s">
        <v>3</v>
      </c>
      <c r="L114" s="2"/>
      <c r="M114" s="175" t="s">
        <v>3</v>
      </c>
      <c r="N114" s="176" t="s">
        <v>41</v>
      </c>
      <c r="O114" s="177">
        <v>0</v>
      </c>
      <c r="P114" s="177">
        <f>O114*H114</f>
        <v>0</v>
      </c>
      <c r="Q114" s="177">
        <v>0</v>
      </c>
      <c r="R114" s="177">
        <f>Q114*H114</f>
        <v>0</v>
      </c>
      <c r="S114" s="177">
        <v>0</v>
      </c>
      <c r="T114" s="178">
        <f>S114*H114</f>
        <v>0</v>
      </c>
      <c r="AR114" s="179" t="s">
        <v>556</v>
      </c>
      <c r="AT114" s="179" t="s">
        <v>135</v>
      </c>
      <c r="AU114" s="179" t="s">
        <v>79</v>
      </c>
      <c r="AY114" s="99" t="s">
        <v>133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99" t="s">
        <v>77</v>
      </c>
      <c r="BK114" s="180">
        <f>ROUND(I114*H114,2)</f>
        <v>0</v>
      </c>
      <c r="BL114" s="99" t="s">
        <v>556</v>
      </c>
      <c r="BM114" s="179" t="s">
        <v>919</v>
      </c>
    </row>
    <row r="115" spans="2:65" s="108" customFormat="1" x14ac:dyDescent="0.2">
      <c r="B115" s="2"/>
      <c r="C115" s="209"/>
      <c r="D115" s="210" t="s">
        <v>142</v>
      </c>
      <c r="E115" s="209"/>
      <c r="F115" s="211" t="s">
        <v>918</v>
      </c>
      <c r="G115" s="209"/>
      <c r="H115" s="209"/>
      <c r="L115" s="2"/>
      <c r="M115" s="181"/>
      <c r="T115" s="182"/>
      <c r="AT115" s="99" t="s">
        <v>142</v>
      </c>
      <c r="AU115" s="99" t="s">
        <v>79</v>
      </c>
    </row>
    <row r="116" spans="2:65" s="108" customFormat="1" ht="24.2" customHeight="1" x14ac:dyDescent="0.2">
      <c r="B116" s="2"/>
      <c r="C116" s="204" t="s">
        <v>249</v>
      </c>
      <c r="D116" s="204" t="s">
        <v>135</v>
      </c>
      <c r="E116" s="205" t="s">
        <v>920</v>
      </c>
      <c r="F116" s="206" t="s">
        <v>921</v>
      </c>
      <c r="G116" s="207" t="s">
        <v>893</v>
      </c>
      <c r="H116" s="208">
        <v>4</v>
      </c>
      <c r="I116" s="86"/>
      <c r="J116" s="4">
        <f>ROUND(I116*H116,2)</f>
        <v>0</v>
      </c>
      <c r="K116" s="3" t="s">
        <v>3</v>
      </c>
      <c r="L116" s="2"/>
      <c r="M116" s="175" t="s">
        <v>3</v>
      </c>
      <c r="N116" s="176" t="s">
        <v>41</v>
      </c>
      <c r="O116" s="177">
        <v>0</v>
      </c>
      <c r="P116" s="177">
        <f>O116*H116</f>
        <v>0</v>
      </c>
      <c r="Q116" s="177">
        <v>0</v>
      </c>
      <c r="R116" s="177">
        <f>Q116*H116</f>
        <v>0</v>
      </c>
      <c r="S116" s="177">
        <v>0</v>
      </c>
      <c r="T116" s="178">
        <f>S116*H116</f>
        <v>0</v>
      </c>
      <c r="AR116" s="179" t="s">
        <v>556</v>
      </c>
      <c r="AT116" s="179" t="s">
        <v>135</v>
      </c>
      <c r="AU116" s="179" t="s">
        <v>79</v>
      </c>
      <c r="AY116" s="99" t="s">
        <v>133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99" t="s">
        <v>77</v>
      </c>
      <c r="BK116" s="180">
        <f>ROUND(I116*H116,2)</f>
        <v>0</v>
      </c>
      <c r="BL116" s="99" t="s">
        <v>556</v>
      </c>
      <c r="BM116" s="179" t="s">
        <v>922</v>
      </c>
    </row>
    <row r="117" spans="2:65" s="108" customFormat="1" x14ac:dyDescent="0.2">
      <c r="B117" s="2"/>
      <c r="C117" s="209"/>
      <c r="D117" s="210" t="s">
        <v>142</v>
      </c>
      <c r="E117" s="209"/>
      <c r="F117" s="211" t="s">
        <v>921</v>
      </c>
      <c r="G117" s="209"/>
      <c r="H117" s="209"/>
      <c r="L117" s="2"/>
      <c r="M117" s="181"/>
      <c r="T117" s="182"/>
      <c r="AT117" s="99" t="s">
        <v>142</v>
      </c>
      <c r="AU117" s="99" t="s">
        <v>79</v>
      </c>
    </row>
    <row r="118" spans="2:65" s="108" customFormat="1" ht="24.2" customHeight="1" x14ac:dyDescent="0.2">
      <c r="B118" s="2"/>
      <c r="C118" s="204" t="s">
        <v>255</v>
      </c>
      <c r="D118" s="204" t="s">
        <v>135</v>
      </c>
      <c r="E118" s="205" t="s">
        <v>923</v>
      </c>
      <c r="F118" s="206" t="s">
        <v>1293</v>
      </c>
      <c r="G118" s="207" t="s">
        <v>893</v>
      </c>
      <c r="H118" s="208">
        <v>3</v>
      </c>
      <c r="I118" s="86"/>
      <c r="J118" s="4">
        <f>ROUND(I118*H118,2)</f>
        <v>0</v>
      </c>
      <c r="K118" s="3" t="s">
        <v>3</v>
      </c>
      <c r="L118" s="2"/>
      <c r="M118" s="175" t="s">
        <v>3</v>
      </c>
      <c r="N118" s="176" t="s">
        <v>41</v>
      </c>
      <c r="O118" s="177">
        <v>0</v>
      </c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AR118" s="179" t="s">
        <v>556</v>
      </c>
      <c r="AT118" s="179" t="s">
        <v>135</v>
      </c>
      <c r="AU118" s="179" t="s">
        <v>79</v>
      </c>
      <c r="AY118" s="99" t="s">
        <v>133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99" t="s">
        <v>77</v>
      </c>
      <c r="BK118" s="180">
        <f>ROUND(I118*H118,2)</f>
        <v>0</v>
      </c>
      <c r="BL118" s="99" t="s">
        <v>556</v>
      </c>
      <c r="BM118" s="179" t="s">
        <v>924</v>
      </c>
    </row>
    <row r="119" spans="2:65" s="108" customFormat="1" x14ac:dyDescent="0.2">
      <c r="B119" s="2"/>
      <c r="C119" s="209"/>
      <c r="D119" s="210" t="s">
        <v>142</v>
      </c>
      <c r="E119" s="209"/>
      <c r="F119" s="211" t="s">
        <v>1293</v>
      </c>
      <c r="G119" s="209"/>
      <c r="H119" s="209"/>
      <c r="L119" s="2"/>
      <c r="M119" s="181"/>
      <c r="T119" s="182"/>
      <c r="AT119" s="99" t="s">
        <v>142</v>
      </c>
      <c r="AU119" s="99" t="s">
        <v>79</v>
      </c>
    </row>
    <row r="120" spans="2:65" s="108" customFormat="1" ht="6.95" customHeight="1" x14ac:dyDescent="0.2">
      <c r="B120" s="131"/>
      <c r="C120" s="234"/>
      <c r="D120" s="234"/>
      <c r="E120" s="234"/>
      <c r="F120" s="234"/>
      <c r="G120" s="234"/>
      <c r="H120" s="234"/>
      <c r="I120" s="132"/>
      <c r="J120" s="132"/>
      <c r="K120" s="132"/>
      <c r="L120" s="2"/>
    </row>
  </sheetData>
  <sheetProtection algorithmName="SHA-512" hashValue="68wW/gMTErotkkAM8tx9rzxyiZ5MjbHYQ9A7QRaVYYkLIXqt4K8BhHMiaKOXDUXV2SXGvHw8eLRVbBFHTSO6ZQ==" saltValue="Ue8bcHvKL70d2A2AA9Qpyg==" spinCount="100000" sheet="1" objects="1" scenarios="1"/>
  <autoFilter ref="C80:K119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85"/>
  <sheetViews>
    <sheetView showGridLines="0" topLeftCell="A84" workbookViewId="0">
      <selection activeCell="I98" sqref="I98"/>
    </sheetView>
  </sheetViews>
  <sheetFormatPr defaultColWidth="8.6640625" defaultRowHeight="11.25" x14ac:dyDescent="0.2"/>
  <cols>
    <col min="1" max="1" width="8.1640625" style="96" customWidth="1"/>
    <col min="2" max="2" width="1.1640625" style="96" customWidth="1"/>
    <col min="3" max="3" width="4" style="96" customWidth="1"/>
    <col min="4" max="4" width="4.1640625" style="96" customWidth="1"/>
    <col min="5" max="5" width="17" style="96" customWidth="1"/>
    <col min="6" max="6" width="50.6640625" style="96" customWidth="1"/>
    <col min="7" max="7" width="7.5" style="96" customWidth="1"/>
    <col min="8" max="8" width="14" style="96" customWidth="1"/>
    <col min="9" max="9" width="15.6640625" style="96" customWidth="1"/>
    <col min="10" max="11" width="22.1640625" style="96" customWidth="1"/>
    <col min="12" max="12" width="9.1640625" style="96" customWidth="1"/>
    <col min="13" max="13" width="10.6640625" style="96" hidden="1" customWidth="1"/>
    <col min="14" max="14" width="9.1640625" style="96" hidden="1"/>
    <col min="15" max="20" width="14" style="96" hidden="1" customWidth="1"/>
    <col min="21" max="21" width="16.1640625" style="96" hidden="1" customWidth="1"/>
    <col min="22" max="22" width="12.1640625" style="96" customWidth="1"/>
    <col min="23" max="23" width="16.1640625" style="96" customWidth="1"/>
    <col min="24" max="24" width="12.1640625" style="96" customWidth="1"/>
    <col min="25" max="25" width="15" style="96" customWidth="1"/>
    <col min="26" max="26" width="11" style="96" customWidth="1"/>
    <col min="27" max="27" width="15" style="96" customWidth="1"/>
    <col min="28" max="28" width="16.1640625" style="96" customWidth="1"/>
    <col min="29" max="29" width="11" style="96" customWidth="1"/>
    <col min="30" max="30" width="15" style="96" customWidth="1"/>
    <col min="31" max="31" width="16.1640625" style="96" customWidth="1"/>
    <col min="32" max="43" width="8.6640625" style="96"/>
    <col min="44" max="65" width="9.1640625" style="96" hidden="1"/>
    <col min="66" max="16384" width="8.6640625" style="96"/>
  </cols>
  <sheetData>
    <row r="2" spans="2:46" ht="36.950000000000003" customHeight="1" x14ac:dyDescent="0.2">
      <c r="L2" s="97" t="s">
        <v>6</v>
      </c>
      <c r="M2" s="98"/>
      <c r="N2" s="98"/>
      <c r="O2" s="98"/>
      <c r="P2" s="98"/>
      <c r="Q2" s="98"/>
      <c r="R2" s="98"/>
      <c r="S2" s="98"/>
      <c r="T2" s="98"/>
      <c r="U2" s="98"/>
      <c r="V2" s="98"/>
      <c r="AT2" s="99" t="s">
        <v>85</v>
      </c>
    </row>
    <row r="3" spans="2:46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2"/>
      <c r="AT3" s="99" t="s">
        <v>79</v>
      </c>
    </row>
    <row r="4" spans="2:46" ht="24.95" customHeight="1" x14ac:dyDescent="0.2">
      <c r="B4" s="102"/>
      <c r="D4" s="103" t="s">
        <v>89</v>
      </c>
      <c r="L4" s="102"/>
      <c r="M4" s="104" t="s">
        <v>11</v>
      </c>
      <c r="AT4" s="99" t="s">
        <v>4</v>
      </c>
    </row>
    <row r="5" spans="2:46" ht="6.95" customHeight="1" x14ac:dyDescent="0.2">
      <c r="B5" s="102"/>
      <c r="L5" s="102"/>
    </row>
    <row r="6" spans="2:46" ht="12" customHeight="1" x14ac:dyDescent="0.2">
      <c r="B6" s="102"/>
      <c r="D6" s="105" t="s">
        <v>15</v>
      </c>
      <c r="L6" s="102"/>
    </row>
    <row r="7" spans="2:46" ht="16.5" customHeight="1" x14ac:dyDescent="0.2">
      <c r="B7" s="102"/>
      <c r="E7" s="106" t="str">
        <f>'Rekapitulace stavby'!K6</f>
        <v>Modernizace učeben ZŠ Slezská Ostrava II (PD, AD, IČ)</v>
      </c>
      <c r="F7" s="107"/>
      <c r="G7" s="107"/>
      <c r="H7" s="107"/>
      <c r="L7" s="102"/>
    </row>
    <row r="8" spans="2:46" s="108" customFormat="1" ht="12" customHeight="1" x14ac:dyDescent="0.2">
      <c r="B8" s="2"/>
      <c r="D8" s="105" t="s">
        <v>90</v>
      </c>
      <c r="L8" s="2"/>
    </row>
    <row r="9" spans="2:46" s="108" customFormat="1" ht="30" customHeight="1" x14ac:dyDescent="0.2">
      <c r="B9" s="2"/>
      <c r="E9" s="109" t="s">
        <v>925</v>
      </c>
      <c r="F9" s="110"/>
      <c r="G9" s="110"/>
      <c r="H9" s="110"/>
      <c r="L9" s="2"/>
    </row>
    <row r="10" spans="2:46" s="108" customFormat="1" x14ac:dyDescent="0.2">
      <c r="B10" s="2"/>
      <c r="L10" s="2"/>
    </row>
    <row r="11" spans="2:46" s="108" customFormat="1" ht="12" customHeight="1" x14ac:dyDescent="0.2">
      <c r="B11" s="2"/>
      <c r="D11" s="105" t="s">
        <v>17</v>
      </c>
      <c r="F11" s="111" t="s">
        <v>3</v>
      </c>
      <c r="I11" s="105" t="s">
        <v>18</v>
      </c>
      <c r="J11" s="111" t="s">
        <v>3</v>
      </c>
      <c r="L11" s="2"/>
    </row>
    <row r="12" spans="2:46" s="108" customFormat="1" ht="12" customHeight="1" x14ac:dyDescent="0.2">
      <c r="B12" s="2"/>
      <c r="D12" s="105" t="s">
        <v>19</v>
      </c>
      <c r="F12" s="111" t="s">
        <v>20</v>
      </c>
      <c r="I12" s="105" t="s">
        <v>21</v>
      </c>
      <c r="J12" s="112" t="str">
        <f>'Rekapitulace stavby'!AN8</f>
        <v>30. 6. 2022</v>
      </c>
      <c r="L12" s="2"/>
    </row>
    <row r="13" spans="2:46" s="108" customFormat="1" ht="10.7" customHeight="1" x14ac:dyDescent="0.2">
      <c r="B13" s="2"/>
      <c r="L13" s="2"/>
    </row>
    <row r="14" spans="2:46" s="108" customFormat="1" ht="12" customHeight="1" x14ac:dyDescent="0.2">
      <c r="B14" s="2"/>
      <c r="D14" s="105" t="s">
        <v>23</v>
      </c>
      <c r="I14" s="105" t="s">
        <v>24</v>
      </c>
      <c r="J14" s="111" t="s">
        <v>3</v>
      </c>
      <c r="L14" s="2"/>
    </row>
    <row r="15" spans="2:46" s="108" customFormat="1" ht="18" customHeight="1" x14ac:dyDescent="0.2">
      <c r="B15" s="2"/>
      <c r="E15" s="111" t="s">
        <v>25</v>
      </c>
      <c r="I15" s="105" t="s">
        <v>26</v>
      </c>
      <c r="J15" s="111" t="s">
        <v>3</v>
      </c>
      <c r="L15" s="2"/>
    </row>
    <row r="16" spans="2:46" s="108" customFormat="1" ht="6.95" customHeight="1" x14ac:dyDescent="0.2">
      <c r="B16" s="2"/>
      <c r="L16" s="2"/>
    </row>
    <row r="17" spans="2:12" s="108" customFormat="1" ht="12" customHeight="1" x14ac:dyDescent="0.2">
      <c r="B17" s="2"/>
      <c r="D17" s="105" t="s">
        <v>27</v>
      </c>
      <c r="I17" s="105" t="s">
        <v>24</v>
      </c>
      <c r="J17" s="111" t="str">
        <f>'Rekapitulace stavby'!AN13</f>
        <v/>
      </c>
      <c r="L17" s="2"/>
    </row>
    <row r="18" spans="2:12" s="108" customFormat="1" ht="18" customHeight="1" x14ac:dyDescent="0.2">
      <c r="B18" s="2"/>
      <c r="E18" s="113" t="str">
        <f>'Rekapitulace stavby'!E14</f>
        <v xml:space="preserve"> </v>
      </c>
      <c r="F18" s="113"/>
      <c r="G18" s="113"/>
      <c r="H18" s="113"/>
      <c r="I18" s="105" t="s">
        <v>26</v>
      </c>
      <c r="J18" s="111" t="str">
        <f>'Rekapitulace stavby'!AN14</f>
        <v/>
      </c>
      <c r="L18" s="2"/>
    </row>
    <row r="19" spans="2:12" s="108" customFormat="1" ht="6.95" customHeight="1" x14ac:dyDescent="0.2">
      <c r="B19" s="2"/>
      <c r="L19" s="2"/>
    </row>
    <row r="20" spans="2:12" s="108" customFormat="1" ht="12" customHeight="1" x14ac:dyDescent="0.2">
      <c r="B20" s="2"/>
      <c r="D20" s="105" t="s">
        <v>29</v>
      </c>
      <c r="I20" s="105" t="s">
        <v>24</v>
      </c>
      <c r="J20" s="111" t="s">
        <v>3</v>
      </c>
      <c r="L20" s="2"/>
    </row>
    <row r="21" spans="2:12" s="108" customFormat="1" ht="18" customHeight="1" x14ac:dyDescent="0.2">
      <c r="B21" s="2"/>
      <c r="E21" s="111" t="s">
        <v>30</v>
      </c>
      <c r="I21" s="105" t="s">
        <v>26</v>
      </c>
      <c r="J21" s="111" t="s">
        <v>3</v>
      </c>
      <c r="L21" s="2"/>
    </row>
    <row r="22" spans="2:12" s="108" customFormat="1" ht="6.95" customHeight="1" x14ac:dyDescent="0.2">
      <c r="B22" s="2"/>
      <c r="L22" s="2"/>
    </row>
    <row r="23" spans="2:12" s="108" customFormat="1" ht="12" customHeight="1" x14ac:dyDescent="0.2">
      <c r="B23" s="2"/>
      <c r="D23" s="105" t="s">
        <v>32</v>
      </c>
      <c r="I23" s="105" t="s">
        <v>24</v>
      </c>
      <c r="J23" s="111" t="s">
        <v>3</v>
      </c>
      <c r="L23" s="2"/>
    </row>
    <row r="24" spans="2:12" s="108" customFormat="1" ht="18" customHeight="1" x14ac:dyDescent="0.2">
      <c r="B24" s="2"/>
      <c r="E24" s="111" t="s">
        <v>33</v>
      </c>
      <c r="I24" s="105" t="s">
        <v>26</v>
      </c>
      <c r="J24" s="111" t="s">
        <v>3</v>
      </c>
      <c r="L24" s="2"/>
    </row>
    <row r="25" spans="2:12" s="108" customFormat="1" ht="6.95" customHeight="1" x14ac:dyDescent="0.2">
      <c r="B25" s="2"/>
      <c r="L25" s="2"/>
    </row>
    <row r="26" spans="2:12" s="108" customFormat="1" ht="12" customHeight="1" x14ac:dyDescent="0.2">
      <c r="B26" s="2"/>
      <c r="D26" s="105" t="s">
        <v>34</v>
      </c>
      <c r="L26" s="2"/>
    </row>
    <row r="27" spans="2:12" s="115" customFormat="1" ht="71.25" customHeight="1" x14ac:dyDescent="0.2">
      <c r="B27" s="114"/>
      <c r="E27" s="116" t="s">
        <v>35</v>
      </c>
      <c r="F27" s="116"/>
      <c r="G27" s="116"/>
      <c r="H27" s="116"/>
      <c r="L27" s="114"/>
    </row>
    <row r="28" spans="2:12" s="108" customFormat="1" ht="6.95" customHeight="1" x14ac:dyDescent="0.2">
      <c r="B28" s="2"/>
      <c r="L28" s="2"/>
    </row>
    <row r="29" spans="2:12" s="108" customFormat="1" ht="6.95" customHeight="1" x14ac:dyDescent="0.2">
      <c r="B29" s="2"/>
      <c r="D29" s="117"/>
      <c r="E29" s="117"/>
      <c r="F29" s="117"/>
      <c r="G29" s="117"/>
      <c r="H29" s="117"/>
      <c r="I29" s="117"/>
      <c r="J29" s="117"/>
      <c r="K29" s="117"/>
      <c r="L29" s="2"/>
    </row>
    <row r="30" spans="2:12" s="108" customFormat="1" ht="25.5" customHeight="1" x14ac:dyDescent="0.2">
      <c r="B30" s="2"/>
      <c r="D30" s="118" t="s">
        <v>36</v>
      </c>
      <c r="J30" s="119">
        <f>ROUND(J95, 2)</f>
        <v>0</v>
      </c>
      <c r="L30" s="2"/>
    </row>
    <row r="31" spans="2:12" s="108" customFormat="1" ht="6.95" customHeight="1" x14ac:dyDescent="0.2">
      <c r="B31" s="2"/>
      <c r="D31" s="117"/>
      <c r="E31" s="117"/>
      <c r="F31" s="117"/>
      <c r="G31" s="117"/>
      <c r="H31" s="117"/>
      <c r="I31" s="117"/>
      <c r="J31" s="117"/>
      <c r="K31" s="117"/>
      <c r="L31" s="2"/>
    </row>
    <row r="32" spans="2:12" s="108" customFormat="1" ht="14.45" customHeight="1" x14ac:dyDescent="0.2">
      <c r="B32" s="2"/>
      <c r="F32" s="120" t="s">
        <v>38</v>
      </c>
      <c r="I32" s="120" t="s">
        <v>37</v>
      </c>
      <c r="J32" s="120" t="s">
        <v>39</v>
      </c>
      <c r="L32" s="2"/>
    </row>
    <row r="33" spans="2:12" s="108" customFormat="1" ht="14.45" customHeight="1" x14ac:dyDescent="0.2">
      <c r="B33" s="2"/>
      <c r="D33" s="121" t="s">
        <v>40</v>
      </c>
      <c r="E33" s="105" t="s">
        <v>41</v>
      </c>
      <c r="F33" s="122">
        <f>ROUND((SUM(BE95:BE484)),  2)</f>
        <v>0</v>
      </c>
      <c r="I33" s="123">
        <v>0.21</v>
      </c>
      <c r="J33" s="122">
        <f>ROUND(((SUM(BE95:BE484))*I33),  2)</f>
        <v>0</v>
      </c>
      <c r="L33" s="2"/>
    </row>
    <row r="34" spans="2:12" s="108" customFormat="1" ht="14.45" customHeight="1" x14ac:dyDescent="0.2">
      <c r="B34" s="2"/>
      <c r="E34" s="105" t="s">
        <v>42</v>
      </c>
      <c r="F34" s="122">
        <f>ROUND((SUM(BF95:BF484)),  2)</f>
        <v>0</v>
      </c>
      <c r="I34" s="123">
        <v>0.15</v>
      </c>
      <c r="J34" s="122">
        <f>ROUND(((SUM(BF95:BF484))*I34),  2)</f>
        <v>0</v>
      </c>
      <c r="L34" s="2"/>
    </row>
    <row r="35" spans="2:12" s="108" customFormat="1" ht="14.45" hidden="1" customHeight="1" x14ac:dyDescent="0.2">
      <c r="B35" s="2"/>
      <c r="E35" s="105" t="s">
        <v>43</v>
      </c>
      <c r="F35" s="122">
        <f>ROUND((SUM(BG95:BG484)),  2)</f>
        <v>0</v>
      </c>
      <c r="I35" s="123">
        <v>0.21</v>
      </c>
      <c r="J35" s="122">
        <f>0</f>
        <v>0</v>
      </c>
      <c r="L35" s="2"/>
    </row>
    <row r="36" spans="2:12" s="108" customFormat="1" ht="14.45" hidden="1" customHeight="1" x14ac:dyDescent="0.2">
      <c r="B36" s="2"/>
      <c r="E36" s="105" t="s">
        <v>44</v>
      </c>
      <c r="F36" s="122">
        <f>ROUND((SUM(BH95:BH484)),  2)</f>
        <v>0</v>
      </c>
      <c r="I36" s="123">
        <v>0.15</v>
      </c>
      <c r="J36" s="122">
        <f>0</f>
        <v>0</v>
      </c>
      <c r="L36" s="2"/>
    </row>
    <row r="37" spans="2:12" s="108" customFormat="1" ht="14.45" hidden="1" customHeight="1" x14ac:dyDescent="0.2">
      <c r="B37" s="2"/>
      <c r="E37" s="105" t="s">
        <v>45</v>
      </c>
      <c r="F37" s="122">
        <f>ROUND((SUM(BI95:BI484)),  2)</f>
        <v>0</v>
      </c>
      <c r="I37" s="123">
        <v>0</v>
      </c>
      <c r="J37" s="122">
        <f>0</f>
        <v>0</v>
      </c>
      <c r="L37" s="2"/>
    </row>
    <row r="38" spans="2:12" s="108" customFormat="1" ht="6.95" customHeight="1" x14ac:dyDescent="0.2">
      <c r="B38" s="2"/>
      <c r="L38" s="2"/>
    </row>
    <row r="39" spans="2:12" s="108" customFormat="1" ht="25.5" customHeight="1" x14ac:dyDescent="0.2">
      <c r="B39" s="2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2"/>
    </row>
    <row r="40" spans="2:12" s="108" customFormat="1" ht="14.45" customHeight="1" x14ac:dyDescent="0.2"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2"/>
    </row>
    <row r="44" spans="2:12" s="108" customFormat="1" ht="6.95" customHeight="1" x14ac:dyDescent="0.2"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2"/>
    </row>
    <row r="45" spans="2:12" s="108" customFormat="1" ht="24.95" customHeight="1" x14ac:dyDescent="0.2">
      <c r="B45" s="2"/>
      <c r="C45" s="103" t="s">
        <v>92</v>
      </c>
      <c r="L45" s="2"/>
    </row>
    <row r="46" spans="2:12" s="108" customFormat="1" ht="6.95" customHeight="1" x14ac:dyDescent="0.2">
      <c r="B46" s="2"/>
      <c r="L46" s="2"/>
    </row>
    <row r="47" spans="2:12" s="108" customFormat="1" ht="12" customHeight="1" x14ac:dyDescent="0.2">
      <c r="B47" s="2"/>
      <c r="C47" s="105" t="s">
        <v>15</v>
      </c>
      <c r="L47" s="2"/>
    </row>
    <row r="48" spans="2:12" s="108" customFormat="1" ht="16.5" customHeight="1" x14ac:dyDescent="0.2">
      <c r="B48" s="2"/>
      <c r="E48" s="106" t="str">
        <f>E7</f>
        <v>Modernizace učeben ZŠ Slezská Ostrava II (PD, AD, IČ)</v>
      </c>
      <c r="F48" s="107"/>
      <c r="G48" s="107"/>
      <c r="H48" s="107"/>
      <c r="L48" s="2"/>
    </row>
    <row r="49" spans="2:47" s="108" customFormat="1" ht="12" customHeight="1" x14ac:dyDescent="0.2">
      <c r="B49" s="2"/>
      <c r="C49" s="105" t="s">
        <v>90</v>
      </c>
      <c r="L49" s="2"/>
    </row>
    <row r="50" spans="2:47" s="108" customFormat="1" ht="30" customHeight="1" x14ac:dyDescent="0.2">
      <c r="B50" s="2"/>
      <c r="E50" s="109" t="str">
        <f>E9</f>
        <v>23 - ZŠ Bohumínská - Školní poradenské pracoviště - stavební část</v>
      </c>
      <c r="F50" s="110"/>
      <c r="G50" s="110"/>
      <c r="H50" s="110"/>
      <c r="L50" s="2"/>
    </row>
    <row r="51" spans="2:47" s="108" customFormat="1" ht="6.95" customHeight="1" x14ac:dyDescent="0.2">
      <c r="B51" s="2"/>
      <c r="L51" s="2"/>
    </row>
    <row r="52" spans="2:47" s="108" customFormat="1" ht="12" customHeight="1" x14ac:dyDescent="0.2">
      <c r="B52" s="2"/>
      <c r="C52" s="105" t="s">
        <v>19</v>
      </c>
      <c r="F52" s="111" t="str">
        <f>F12</f>
        <v>Slezská Ostrava</v>
      </c>
      <c r="I52" s="105" t="s">
        <v>21</v>
      </c>
      <c r="J52" s="112" t="str">
        <f>IF(J12="","",J12)</f>
        <v>30. 6. 2022</v>
      </c>
      <c r="L52" s="2"/>
    </row>
    <row r="53" spans="2:47" s="108" customFormat="1" ht="6.95" customHeight="1" x14ac:dyDescent="0.2">
      <c r="B53" s="2"/>
      <c r="L53" s="2"/>
    </row>
    <row r="54" spans="2:47" s="108" customFormat="1" ht="15.2" customHeight="1" x14ac:dyDescent="0.2">
      <c r="B54" s="2"/>
      <c r="C54" s="105" t="s">
        <v>23</v>
      </c>
      <c r="F54" s="111" t="str">
        <f>E15</f>
        <v>Městský obvod Slezská Ostrava</v>
      </c>
      <c r="I54" s="105" t="s">
        <v>29</v>
      </c>
      <c r="J54" s="135" t="str">
        <f>E21</f>
        <v>Kapego projekt s.r.o.</v>
      </c>
      <c r="L54" s="2"/>
    </row>
    <row r="55" spans="2:47" s="108" customFormat="1" ht="15.2" customHeight="1" x14ac:dyDescent="0.2">
      <c r="B55" s="2"/>
      <c r="C55" s="105" t="s">
        <v>27</v>
      </c>
      <c r="F55" s="111" t="str">
        <f>IF(E18="","",E18)</f>
        <v xml:space="preserve"> </v>
      </c>
      <c r="I55" s="105" t="s">
        <v>32</v>
      </c>
      <c r="J55" s="135" t="str">
        <f>E24</f>
        <v>Pavel Klus</v>
      </c>
      <c r="L55" s="2"/>
    </row>
    <row r="56" spans="2:47" s="108" customFormat="1" ht="10.35" customHeight="1" x14ac:dyDescent="0.2">
      <c r="B56" s="2"/>
      <c r="L56" s="2"/>
    </row>
    <row r="57" spans="2:47" s="108" customFormat="1" ht="29.25" customHeight="1" x14ac:dyDescent="0.2">
      <c r="B57" s="2"/>
      <c r="C57" s="136" t="s">
        <v>93</v>
      </c>
      <c r="D57" s="124"/>
      <c r="E57" s="124"/>
      <c r="F57" s="124"/>
      <c r="G57" s="124"/>
      <c r="H57" s="124"/>
      <c r="I57" s="124"/>
      <c r="J57" s="137" t="s">
        <v>94</v>
      </c>
      <c r="K57" s="124"/>
      <c r="L57" s="2"/>
    </row>
    <row r="58" spans="2:47" s="108" customFormat="1" ht="10.35" customHeight="1" x14ac:dyDescent="0.2">
      <c r="B58" s="2"/>
      <c r="L58" s="2"/>
    </row>
    <row r="59" spans="2:47" s="108" customFormat="1" ht="22.7" customHeight="1" x14ac:dyDescent="0.2">
      <c r="B59" s="2"/>
      <c r="C59" s="138" t="s">
        <v>68</v>
      </c>
      <c r="J59" s="119">
        <f>J95</f>
        <v>0</v>
      </c>
      <c r="L59" s="2"/>
      <c r="AU59" s="99" t="s">
        <v>95</v>
      </c>
    </row>
    <row r="60" spans="2:47" s="140" customFormat="1" ht="24.95" customHeight="1" x14ac:dyDescent="0.2">
      <c r="B60" s="139"/>
      <c r="D60" s="141" t="s">
        <v>96</v>
      </c>
      <c r="E60" s="142"/>
      <c r="F60" s="142"/>
      <c r="G60" s="142"/>
      <c r="H60" s="142"/>
      <c r="I60" s="142"/>
      <c r="J60" s="143">
        <f>J96</f>
        <v>0</v>
      </c>
      <c r="L60" s="139"/>
    </row>
    <row r="61" spans="2:47" s="145" customFormat="1" ht="20.100000000000001" customHeight="1" x14ac:dyDescent="0.2">
      <c r="B61" s="144"/>
      <c r="D61" s="146" t="s">
        <v>100</v>
      </c>
      <c r="E61" s="147"/>
      <c r="F61" s="147"/>
      <c r="G61" s="147"/>
      <c r="H61" s="147"/>
      <c r="I61" s="147"/>
      <c r="J61" s="148">
        <f>J97</f>
        <v>0</v>
      </c>
      <c r="L61" s="144"/>
    </row>
    <row r="62" spans="2:47" s="145" customFormat="1" ht="20.100000000000001" customHeight="1" x14ac:dyDescent="0.2">
      <c r="B62" s="144"/>
      <c r="D62" s="146" t="s">
        <v>101</v>
      </c>
      <c r="E62" s="147"/>
      <c r="F62" s="147"/>
      <c r="G62" s="147"/>
      <c r="H62" s="147"/>
      <c r="I62" s="147"/>
      <c r="J62" s="148">
        <f>J160</f>
        <v>0</v>
      </c>
      <c r="L62" s="144"/>
    </row>
    <row r="63" spans="2:47" s="145" customFormat="1" ht="20.100000000000001" customHeight="1" x14ac:dyDescent="0.2">
      <c r="B63" s="144"/>
      <c r="D63" s="146" t="s">
        <v>102</v>
      </c>
      <c r="E63" s="147"/>
      <c r="F63" s="147"/>
      <c r="G63" s="147"/>
      <c r="H63" s="147"/>
      <c r="I63" s="147"/>
      <c r="J63" s="148">
        <f>J230</f>
        <v>0</v>
      </c>
      <c r="L63" s="144"/>
    </row>
    <row r="64" spans="2:47" s="145" customFormat="1" ht="20.100000000000001" customHeight="1" x14ac:dyDescent="0.2">
      <c r="B64" s="144"/>
      <c r="D64" s="146" t="s">
        <v>103</v>
      </c>
      <c r="E64" s="147"/>
      <c r="F64" s="147"/>
      <c r="G64" s="147"/>
      <c r="H64" s="147"/>
      <c r="I64" s="147"/>
      <c r="J64" s="148">
        <f>J244</f>
        <v>0</v>
      </c>
      <c r="L64" s="144"/>
    </row>
    <row r="65" spans="2:12" s="140" customFormat="1" ht="24.95" customHeight="1" x14ac:dyDescent="0.2">
      <c r="B65" s="139"/>
      <c r="D65" s="141" t="s">
        <v>104</v>
      </c>
      <c r="E65" s="142"/>
      <c r="F65" s="142"/>
      <c r="G65" s="142"/>
      <c r="H65" s="142"/>
      <c r="I65" s="142"/>
      <c r="J65" s="143">
        <f>J248</f>
        <v>0</v>
      </c>
      <c r="L65" s="139"/>
    </row>
    <row r="66" spans="2:12" s="145" customFormat="1" ht="20.100000000000001" customHeight="1" x14ac:dyDescent="0.2">
      <c r="B66" s="144"/>
      <c r="D66" s="146" t="s">
        <v>107</v>
      </c>
      <c r="E66" s="147"/>
      <c r="F66" s="147"/>
      <c r="G66" s="147"/>
      <c r="H66" s="147"/>
      <c r="I66" s="147"/>
      <c r="J66" s="148">
        <f>J249</f>
        <v>0</v>
      </c>
      <c r="L66" s="144"/>
    </row>
    <row r="67" spans="2:12" s="145" customFormat="1" ht="20.100000000000001" customHeight="1" x14ac:dyDescent="0.2">
      <c r="B67" s="144"/>
      <c r="D67" s="146" t="s">
        <v>108</v>
      </c>
      <c r="E67" s="147"/>
      <c r="F67" s="147"/>
      <c r="G67" s="147"/>
      <c r="H67" s="147"/>
      <c r="I67" s="147"/>
      <c r="J67" s="148">
        <f>J265</f>
        <v>0</v>
      </c>
      <c r="L67" s="144"/>
    </row>
    <row r="68" spans="2:12" s="145" customFormat="1" ht="20.100000000000001" customHeight="1" x14ac:dyDescent="0.2">
      <c r="B68" s="144"/>
      <c r="D68" s="146" t="s">
        <v>109</v>
      </c>
      <c r="E68" s="147"/>
      <c r="F68" s="147"/>
      <c r="G68" s="147"/>
      <c r="H68" s="147"/>
      <c r="I68" s="147"/>
      <c r="J68" s="148">
        <f>J281</f>
        <v>0</v>
      </c>
      <c r="L68" s="144"/>
    </row>
    <row r="69" spans="2:12" s="145" customFormat="1" ht="20.100000000000001" customHeight="1" x14ac:dyDescent="0.2">
      <c r="B69" s="144"/>
      <c r="D69" s="146" t="s">
        <v>110</v>
      </c>
      <c r="E69" s="147"/>
      <c r="F69" s="147"/>
      <c r="G69" s="147"/>
      <c r="H69" s="147"/>
      <c r="I69" s="147"/>
      <c r="J69" s="148">
        <f>J300</f>
        <v>0</v>
      </c>
      <c r="L69" s="144"/>
    </row>
    <row r="70" spans="2:12" s="145" customFormat="1" ht="20.100000000000001" customHeight="1" x14ac:dyDescent="0.2">
      <c r="B70" s="144"/>
      <c r="D70" s="146" t="s">
        <v>112</v>
      </c>
      <c r="E70" s="147"/>
      <c r="F70" s="147"/>
      <c r="G70" s="147"/>
      <c r="H70" s="147"/>
      <c r="I70" s="147"/>
      <c r="J70" s="148">
        <f>J316</f>
        <v>0</v>
      </c>
      <c r="L70" s="144"/>
    </row>
    <row r="71" spans="2:12" s="145" customFormat="1" ht="20.100000000000001" customHeight="1" x14ac:dyDescent="0.2">
      <c r="B71" s="144"/>
      <c r="D71" s="146" t="s">
        <v>113</v>
      </c>
      <c r="E71" s="147"/>
      <c r="F71" s="147"/>
      <c r="G71" s="147"/>
      <c r="H71" s="147"/>
      <c r="I71" s="147"/>
      <c r="J71" s="148">
        <f>J380</f>
        <v>0</v>
      </c>
      <c r="L71" s="144"/>
    </row>
    <row r="72" spans="2:12" s="145" customFormat="1" ht="20.100000000000001" customHeight="1" x14ac:dyDescent="0.2">
      <c r="B72" s="144"/>
      <c r="D72" s="146" t="s">
        <v>114</v>
      </c>
      <c r="E72" s="147"/>
      <c r="F72" s="147"/>
      <c r="G72" s="147"/>
      <c r="H72" s="147"/>
      <c r="I72" s="147"/>
      <c r="J72" s="148">
        <f>J414</f>
        <v>0</v>
      </c>
      <c r="L72" s="144"/>
    </row>
    <row r="73" spans="2:12" s="140" customFormat="1" ht="24.95" customHeight="1" x14ac:dyDescent="0.2">
      <c r="B73" s="139"/>
      <c r="D73" s="141" t="s">
        <v>115</v>
      </c>
      <c r="E73" s="142"/>
      <c r="F73" s="142"/>
      <c r="G73" s="142"/>
      <c r="H73" s="142"/>
      <c r="I73" s="142"/>
      <c r="J73" s="143">
        <f>J474</f>
        <v>0</v>
      </c>
      <c r="L73" s="139"/>
    </row>
    <row r="74" spans="2:12" s="145" customFormat="1" ht="20.100000000000001" customHeight="1" x14ac:dyDescent="0.2">
      <c r="B74" s="144"/>
      <c r="D74" s="146" t="s">
        <v>116</v>
      </c>
      <c r="E74" s="147"/>
      <c r="F74" s="147"/>
      <c r="G74" s="147"/>
      <c r="H74" s="147"/>
      <c r="I74" s="147"/>
      <c r="J74" s="148">
        <f>J475</f>
        <v>0</v>
      </c>
      <c r="L74" s="144"/>
    </row>
    <row r="75" spans="2:12" s="145" customFormat="1" ht="20.100000000000001" customHeight="1" x14ac:dyDescent="0.2">
      <c r="B75" s="144"/>
      <c r="D75" s="146" t="s">
        <v>117</v>
      </c>
      <c r="E75" s="147"/>
      <c r="F75" s="147"/>
      <c r="G75" s="147"/>
      <c r="H75" s="147"/>
      <c r="I75" s="147"/>
      <c r="J75" s="148">
        <f>J478</f>
        <v>0</v>
      </c>
      <c r="L75" s="144"/>
    </row>
    <row r="76" spans="2:12" s="108" customFormat="1" ht="21.75" customHeight="1" x14ac:dyDescent="0.2">
      <c r="B76" s="2"/>
      <c r="L76" s="2"/>
    </row>
    <row r="77" spans="2:12" s="108" customFormat="1" ht="6.95" customHeight="1" x14ac:dyDescent="0.2"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2"/>
    </row>
    <row r="81" spans="2:63" s="108" customFormat="1" ht="6.95" customHeight="1" x14ac:dyDescent="0.2"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2"/>
    </row>
    <row r="82" spans="2:63" s="108" customFormat="1" ht="24.95" customHeight="1" x14ac:dyDescent="0.2">
      <c r="B82" s="2"/>
      <c r="C82" s="103" t="s">
        <v>118</v>
      </c>
      <c r="L82" s="2"/>
    </row>
    <row r="83" spans="2:63" s="108" customFormat="1" ht="6.95" customHeight="1" x14ac:dyDescent="0.2">
      <c r="B83" s="2"/>
      <c r="L83" s="2"/>
    </row>
    <row r="84" spans="2:63" s="108" customFormat="1" ht="12" customHeight="1" x14ac:dyDescent="0.2">
      <c r="B84" s="2"/>
      <c r="C84" s="105" t="s">
        <v>15</v>
      </c>
      <c r="L84" s="2"/>
    </row>
    <row r="85" spans="2:63" s="108" customFormat="1" ht="16.5" customHeight="1" x14ac:dyDescent="0.2">
      <c r="B85" s="2"/>
      <c r="E85" s="106" t="str">
        <f>E7</f>
        <v>Modernizace učeben ZŠ Slezská Ostrava II (PD, AD, IČ)</v>
      </c>
      <c r="F85" s="107"/>
      <c r="G85" s="107"/>
      <c r="H85" s="107"/>
      <c r="L85" s="2"/>
    </row>
    <row r="86" spans="2:63" s="108" customFormat="1" ht="12" customHeight="1" x14ac:dyDescent="0.2">
      <c r="B86" s="2"/>
      <c r="C86" s="105" t="s">
        <v>90</v>
      </c>
      <c r="L86" s="2"/>
    </row>
    <row r="87" spans="2:63" s="108" customFormat="1" ht="30" customHeight="1" x14ac:dyDescent="0.2">
      <c r="B87" s="2"/>
      <c r="E87" s="109" t="str">
        <f>E9</f>
        <v>23 - ZŠ Bohumínská - Školní poradenské pracoviště - stavební část</v>
      </c>
      <c r="F87" s="110"/>
      <c r="G87" s="110"/>
      <c r="H87" s="110"/>
      <c r="L87" s="2"/>
    </row>
    <row r="88" spans="2:63" s="108" customFormat="1" ht="6.95" customHeight="1" x14ac:dyDescent="0.2">
      <c r="B88" s="2"/>
      <c r="L88" s="2"/>
    </row>
    <row r="89" spans="2:63" s="108" customFormat="1" ht="12" customHeight="1" x14ac:dyDescent="0.2">
      <c r="B89" s="2"/>
      <c r="C89" s="105" t="s">
        <v>19</v>
      </c>
      <c r="F89" s="111" t="str">
        <f>F12</f>
        <v>Slezská Ostrava</v>
      </c>
      <c r="I89" s="105" t="s">
        <v>21</v>
      </c>
      <c r="J89" s="112" t="str">
        <f>IF(J12="","",J12)</f>
        <v>30. 6. 2022</v>
      </c>
      <c r="L89" s="2"/>
    </row>
    <row r="90" spans="2:63" s="108" customFormat="1" ht="6.95" customHeight="1" x14ac:dyDescent="0.2">
      <c r="B90" s="2"/>
      <c r="L90" s="2"/>
    </row>
    <row r="91" spans="2:63" s="108" customFormat="1" ht="15.2" customHeight="1" x14ac:dyDescent="0.2">
      <c r="B91" s="2"/>
      <c r="C91" s="105" t="s">
        <v>23</v>
      </c>
      <c r="F91" s="111" t="str">
        <f>E15</f>
        <v>Městský obvod Slezská Ostrava</v>
      </c>
      <c r="I91" s="105" t="s">
        <v>29</v>
      </c>
      <c r="J91" s="135" t="str">
        <f>E21</f>
        <v>Kapego projekt s.r.o.</v>
      </c>
      <c r="L91" s="2"/>
    </row>
    <row r="92" spans="2:63" s="108" customFormat="1" ht="15.2" customHeight="1" x14ac:dyDescent="0.2">
      <c r="B92" s="2"/>
      <c r="C92" s="105" t="s">
        <v>27</v>
      </c>
      <c r="F92" s="111" t="str">
        <f>IF(E18="","",E18)</f>
        <v xml:space="preserve"> </v>
      </c>
      <c r="I92" s="105" t="s">
        <v>32</v>
      </c>
      <c r="J92" s="135" t="str">
        <f>E24</f>
        <v>Pavel Klus</v>
      </c>
      <c r="L92" s="2"/>
    </row>
    <row r="93" spans="2:63" s="108" customFormat="1" ht="10.35" customHeight="1" x14ac:dyDescent="0.2">
      <c r="B93" s="2"/>
      <c r="L93" s="2"/>
    </row>
    <row r="94" spans="2:63" s="156" customFormat="1" ht="29.25" customHeight="1" x14ac:dyDescent="0.2">
      <c r="B94" s="149"/>
      <c r="C94" s="150" t="s">
        <v>119</v>
      </c>
      <c r="D94" s="151" t="s">
        <v>55</v>
      </c>
      <c r="E94" s="151" t="s">
        <v>51</v>
      </c>
      <c r="F94" s="151" t="s">
        <v>52</v>
      </c>
      <c r="G94" s="151" t="s">
        <v>120</v>
      </c>
      <c r="H94" s="151" t="s">
        <v>121</v>
      </c>
      <c r="I94" s="151" t="s">
        <v>122</v>
      </c>
      <c r="J94" s="151" t="s">
        <v>94</v>
      </c>
      <c r="K94" s="152" t="s">
        <v>123</v>
      </c>
      <c r="L94" s="149"/>
      <c r="M94" s="153" t="s">
        <v>3</v>
      </c>
      <c r="N94" s="154" t="s">
        <v>40</v>
      </c>
      <c r="O94" s="154" t="s">
        <v>124</v>
      </c>
      <c r="P94" s="154" t="s">
        <v>125</v>
      </c>
      <c r="Q94" s="154" t="s">
        <v>126</v>
      </c>
      <c r="R94" s="154" t="s">
        <v>127</v>
      </c>
      <c r="S94" s="154" t="s">
        <v>128</v>
      </c>
      <c r="T94" s="155" t="s">
        <v>129</v>
      </c>
    </row>
    <row r="95" spans="2:63" s="108" customFormat="1" ht="22.7" customHeight="1" x14ac:dyDescent="0.25">
      <c r="B95" s="2"/>
      <c r="C95" s="157" t="s">
        <v>130</v>
      </c>
      <c r="J95" s="158">
        <f>BK95</f>
        <v>0</v>
      </c>
      <c r="L95" s="2"/>
      <c r="M95" s="159"/>
      <c r="N95" s="117"/>
      <c r="O95" s="117"/>
      <c r="P95" s="160">
        <f>P96+P248+P474</f>
        <v>632.70380499999999</v>
      </c>
      <c r="Q95" s="117"/>
      <c r="R95" s="160">
        <f>R96+R248+R474</f>
        <v>13.909097439999998</v>
      </c>
      <c r="S95" s="117"/>
      <c r="T95" s="161">
        <f>T96+T248+T474</f>
        <v>12.949262000000001</v>
      </c>
      <c r="AT95" s="99" t="s">
        <v>69</v>
      </c>
      <c r="AU95" s="99" t="s">
        <v>95</v>
      </c>
      <c r="BK95" s="162">
        <f>BK96+BK248+BK474</f>
        <v>0</v>
      </c>
    </row>
    <row r="96" spans="2:63" s="164" customFormat="1" ht="26.1" customHeight="1" x14ac:dyDescent="0.2">
      <c r="B96" s="163"/>
      <c r="D96" s="165" t="s">
        <v>69</v>
      </c>
      <c r="E96" s="166" t="s">
        <v>131</v>
      </c>
      <c r="F96" s="166" t="s">
        <v>132</v>
      </c>
      <c r="J96" s="167">
        <f>BK96</f>
        <v>0</v>
      </c>
      <c r="L96" s="163"/>
      <c r="M96" s="168"/>
      <c r="P96" s="169">
        <f>P97+P160+P230+P244</f>
        <v>427.36150100000003</v>
      </c>
      <c r="R96" s="169">
        <f>R97+R160+R230+R244</f>
        <v>12.397803599999998</v>
      </c>
      <c r="T96" s="170">
        <f>T97+T160+T230+T244</f>
        <v>11.424512200000001</v>
      </c>
      <c r="AR96" s="165" t="s">
        <v>77</v>
      </c>
      <c r="AT96" s="171" t="s">
        <v>69</v>
      </c>
      <c r="AU96" s="171" t="s">
        <v>70</v>
      </c>
      <c r="AY96" s="165" t="s">
        <v>133</v>
      </c>
      <c r="BK96" s="172">
        <f>BK97+BK160+BK230+BK244</f>
        <v>0</v>
      </c>
    </row>
    <row r="97" spans="2:65" s="164" customFormat="1" ht="22.7" customHeight="1" x14ac:dyDescent="0.2">
      <c r="B97" s="163"/>
      <c r="D97" s="165" t="s">
        <v>69</v>
      </c>
      <c r="E97" s="173" t="s">
        <v>175</v>
      </c>
      <c r="F97" s="173" t="s">
        <v>270</v>
      </c>
      <c r="J97" s="174">
        <f>BK97</f>
        <v>0</v>
      </c>
      <c r="L97" s="163"/>
      <c r="M97" s="168"/>
      <c r="P97" s="169">
        <f>SUM(P98:P159)</f>
        <v>120.04629000000003</v>
      </c>
      <c r="R97" s="169">
        <f>SUM(R98:R159)</f>
        <v>12.383539999999998</v>
      </c>
      <c r="T97" s="170">
        <f>SUM(T98:T159)</f>
        <v>0</v>
      </c>
      <c r="AR97" s="165" t="s">
        <v>77</v>
      </c>
      <c r="AT97" s="171" t="s">
        <v>69</v>
      </c>
      <c r="AU97" s="171" t="s">
        <v>77</v>
      </c>
      <c r="AY97" s="165" t="s">
        <v>133</v>
      </c>
      <c r="BK97" s="172">
        <f>SUM(BK98:BK159)</f>
        <v>0</v>
      </c>
    </row>
    <row r="98" spans="2:65" s="108" customFormat="1" ht="24.2" customHeight="1" x14ac:dyDescent="0.2">
      <c r="B98" s="2"/>
      <c r="C98" s="204" t="s">
        <v>77</v>
      </c>
      <c r="D98" s="204" t="s">
        <v>135</v>
      </c>
      <c r="E98" s="205" t="s">
        <v>272</v>
      </c>
      <c r="F98" s="206" t="s">
        <v>273</v>
      </c>
      <c r="G98" s="207" t="s">
        <v>159</v>
      </c>
      <c r="H98" s="208">
        <v>330.99</v>
      </c>
      <c r="I98" s="86"/>
      <c r="J98" s="4">
        <f>ROUND(I98*H98,2)</f>
        <v>0</v>
      </c>
      <c r="K98" s="3" t="s">
        <v>139</v>
      </c>
      <c r="L98" s="2"/>
      <c r="M98" s="175" t="s">
        <v>3</v>
      </c>
      <c r="N98" s="176" t="s">
        <v>41</v>
      </c>
      <c r="O98" s="177">
        <v>0.27200000000000002</v>
      </c>
      <c r="P98" s="177">
        <f>O98*H98</f>
        <v>90.029280000000014</v>
      </c>
      <c r="Q98" s="177">
        <v>4.0000000000000001E-3</v>
      </c>
      <c r="R98" s="177">
        <f>Q98*H98</f>
        <v>1.32396</v>
      </c>
      <c r="S98" s="177">
        <v>0</v>
      </c>
      <c r="T98" s="178">
        <f>S98*H98</f>
        <v>0</v>
      </c>
      <c r="AR98" s="179" t="s">
        <v>140</v>
      </c>
      <c r="AT98" s="179" t="s">
        <v>135</v>
      </c>
      <c r="AU98" s="179" t="s">
        <v>79</v>
      </c>
      <c r="AY98" s="99" t="s">
        <v>133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99" t="s">
        <v>77</v>
      </c>
      <c r="BK98" s="180">
        <f>ROUND(I98*H98,2)</f>
        <v>0</v>
      </c>
      <c r="BL98" s="99" t="s">
        <v>140</v>
      </c>
      <c r="BM98" s="179" t="s">
        <v>926</v>
      </c>
    </row>
    <row r="99" spans="2:65" s="108" customFormat="1" ht="19.5" x14ac:dyDescent="0.2">
      <c r="B99" s="2"/>
      <c r="C99" s="209"/>
      <c r="D99" s="210" t="s">
        <v>142</v>
      </c>
      <c r="E99" s="209"/>
      <c r="F99" s="211" t="s">
        <v>275</v>
      </c>
      <c r="G99" s="209"/>
      <c r="H99" s="209"/>
      <c r="L99" s="2"/>
      <c r="M99" s="181"/>
      <c r="T99" s="182"/>
      <c r="AT99" s="99" t="s">
        <v>142</v>
      </c>
      <c r="AU99" s="99" t="s">
        <v>79</v>
      </c>
    </row>
    <row r="100" spans="2:65" s="108" customFormat="1" x14ac:dyDescent="0.2">
      <c r="B100" s="2"/>
      <c r="C100" s="209"/>
      <c r="D100" s="212" t="s">
        <v>144</v>
      </c>
      <c r="E100" s="209"/>
      <c r="F100" s="213" t="s">
        <v>276</v>
      </c>
      <c r="G100" s="209"/>
      <c r="H100" s="209"/>
      <c r="L100" s="2"/>
      <c r="M100" s="181"/>
      <c r="T100" s="182"/>
      <c r="AT100" s="99" t="s">
        <v>144</v>
      </c>
      <c r="AU100" s="99" t="s">
        <v>79</v>
      </c>
    </row>
    <row r="101" spans="2:65" s="184" customFormat="1" x14ac:dyDescent="0.2">
      <c r="B101" s="183"/>
      <c r="C101" s="214"/>
      <c r="D101" s="210" t="s">
        <v>146</v>
      </c>
      <c r="E101" s="215" t="s">
        <v>3</v>
      </c>
      <c r="F101" s="216" t="s">
        <v>927</v>
      </c>
      <c r="G101" s="214"/>
      <c r="H101" s="215" t="s">
        <v>3</v>
      </c>
      <c r="L101" s="183"/>
      <c r="M101" s="186"/>
      <c r="T101" s="187"/>
      <c r="AT101" s="185" t="s">
        <v>146</v>
      </c>
      <c r="AU101" s="185" t="s">
        <v>79</v>
      </c>
      <c r="AV101" s="184" t="s">
        <v>77</v>
      </c>
      <c r="AW101" s="184" t="s">
        <v>31</v>
      </c>
      <c r="AX101" s="184" t="s">
        <v>70</v>
      </c>
      <c r="AY101" s="185" t="s">
        <v>133</v>
      </c>
    </row>
    <row r="102" spans="2:65" s="189" customFormat="1" x14ac:dyDescent="0.2">
      <c r="B102" s="188"/>
      <c r="C102" s="217"/>
      <c r="D102" s="210" t="s">
        <v>146</v>
      </c>
      <c r="E102" s="218" t="s">
        <v>3</v>
      </c>
      <c r="F102" s="219" t="s">
        <v>928</v>
      </c>
      <c r="G102" s="217"/>
      <c r="H102" s="220">
        <v>75.900000000000006</v>
      </c>
      <c r="L102" s="188"/>
      <c r="M102" s="191"/>
      <c r="T102" s="192"/>
      <c r="AT102" s="190" t="s">
        <v>146</v>
      </c>
      <c r="AU102" s="190" t="s">
        <v>79</v>
      </c>
      <c r="AV102" s="189" t="s">
        <v>79</v>
      </c>
      <c r="AW102" s="189" t="s">
        <v>31</v>
      </c>
      <c r="AX102" s="189" t="s">
        <v>70</v>
      </c>
      <c r="AY102" s="190" t="s">
        <v>133</v>
      </c>
    </row>
    <row r="103" spans="2:65" s="184" customFormat="1" x14ac:dyDescent="0.2">
      <c r="B103" s="183"/>
      <c r="C103" s="214"/>
      <c r="D103" s="210" t="s">
        <v>146</v>
      </c>
      <c r="E103" s="215" t="s">
        <v>3</v>
      </c>
      <c r="F103" s="216" t="s">
        <v>929</v>
      </c>
      <c r="G103" s="214"/>
      <c r="H103" s="215" t="s">
        <v>3</v>
      </c>
      <c r="L103" s="183"/>
      <c r="M103" s="186"/>
      <c r="T103" s="187"/>
      <c r="AT103" s="185" t="s">
        <v>146</v>
      </c>
      <c r="AU103" s="185" t="s">
        <v>79</v>
      </c>
      <c r="AV103" s="184" t="s">
        <v>77</v>
      </c>
      <c r="AW103" s="184" t="s">
        <v>31</v>
      </c>
      <c r="AX103" s="184" t="s">
        <v>70</v>
      </c>
      <c r="AY103" s="185" t="s">
        <v>133</v>
      </c>
    </row>
    <row r="104" spans="2:65" s="189" customFormat="1" x14ac:dyDescent="0.2">
      <c r="B104" s="188"/>
      <c r="C104" s="217"/>
      <c r="D104" s="210" t="s">
        <v>146</v>
      </c>
      <c r="E104" s="218" t="s">
        <v>3</v>
      </c>
      <c r="F104" s="219" t="s">
        <v>930</v>
      </c>
      <c r="G104" s="217"/>
      <c r="H104" s="220">
        <v>26.73</v>
      </c>
      <c r="L104" s="188"/>
      <c r="M104" s="191"/>
      <c r="T104" s="192"/>
      <c r="AT104" s="190" t="s">
        <v>146</v>
      </c>
      <c r="AU104" s="190" t="s">
        <v>79</v>
      </c>
      <c r="AV104" s="189" t="s">
        <v>79</v>
      </c>
      <c r="AW104" s="189" t="s">
        <v>31</v>
      </c>
      <c r="AX104" s="189" t="s">
        <v>70</v>
      </c>
      <c r="AY104" s="190" t="s">
        <v>133</v>
      </c>
    </row>
    <row r="105" spans="2:65" s="184" customFormat="1" x14ac:dyDescent="0.2">
      <c r="B105" s="183"/>
      <c r="C105" s="214"/>
      <c r="D105" s="210" t="s">
        <v>146</v>
      </c>
      <c r="E105" s="215" t="s">
        <v>3</v>
      </c>
      <c r="F105" s="216" t="s">
        <v>931</v>
      </c>
      <c r="G105" s="214"/>
      <c r="H105" s="215" t="s">
        <v>3</v>
      </c>
      <c r="L105" s="183"/>
      <c r="M105" s="186"/>
      <c r="T105" s="187"/>
      <c r="AT105" s="185" t="s">
        <v>146</v>
      </c>
      <c r="AU105" s="185" t="s">
        <v>79</v>
      </c>
      <c r="AV105" s="184" t="s">
        <v>77</v>
      </c>
      <c r="AW105" s="184" t="s">
        <v>31</v>
      </c>
      <c r="AX105" s="184" t="s">
        <v>70</v>
      </c>
      <c r="AY105" s="185" t="s">
        <v>133</v>
      </c>
    </row>
    <row r="106" spans="2:65" s="189" customFormat="1" x14ac:dyDescent="0.2">
      <c r="B106" s="188"/>
      <c r="C106" s="217"/>
      <c r="D106" s="210" t="s">
        <v>146</v>
      </c>
      <c r="E106" s="218" t="s">
        <v>3</v>
      </c>
      <c r="F106" s="219" t="s">
        <v>932</v>
      </c>
      <c r="G106" s="217"/>
      <c r="H106" s="220">
        <v>15.84</v>
      </c>
      <c r="L106" s="188"/>
      <c r="M106" s="191"/>
      <c r="T106" s="192"/>
      <c r="AT106" s="190" t="s">
        <v>146</v>
      </c>
      <c r="AU106" s="190" t="s">
        <v>79</v>
      </c>
      <c r="AV106" s="189" t="s">
        <v>79</v>
      </c>
      <c r="AW106" s="189" t="s">
        <v>31</v>
      </c>
      <c r="AX106" s="189" t="s">
        <v>70</v>
      </c>
      <c r="AY106" s="190" t="s">
        <v>133</v>
      </c>
    </row>
    <row r="107" spans="2:65" s="184" customFormat="1" x14ac:dyDescent="0.2">
      <c r="B107" s="183"/>
      <c r="C107" s="214"/>
      <c r="D107" s="210" t="s">
        <v>146</v>
      </c>
      <c r="E107" s="215" t="s">
        <v>3</v>
      </c>
      <c r="F107" s="216" t="s">
        <v>933</v>
      </c>
      <c r="G107" s="214"/>
      <c r="H107" s="215" t="s">
        <v>3</v>
      </c>
      <c r="L107" s="183"/>
      <c r="M107" s="186"/>
      <c r="T107" s="187"/>
      <c r="AT107" s="185" t="s">
        <v>146</v>
      </c>
      <c r="AU107" s="185" t="s">
        <v>79</v>
      </c>
      <c r="AV107" s="184" t="s">
        <v>77</v>
      </c>
      <c r="AW107" s="184" t="s">
        <v>31</v>
      </c>
      <c r="AX107" s="184" t="s">
        <v>70</v>
      </c>
      <c r="AY107" s="185" t="s">
        <v>133</v>
      </c>
    </row>
    <row r="108" spans="2:65" s="189" customFormat="1" x14ac:dyDescent="0.2">
      <c r="B108" s="188"/>
      <c r="C108" s="217"/>
      <c r="D108" s="210" t="s">
        <v>146</v>
      </c>
      <c r="E108" s="218" t="s">
        <v>3</v>
      </c>
      <c r="F108" s="219" t="s">
        <v>934</v>
      </c>
      <c r="G108" s="217"/>
      <c r="H108" s="220">
        <v>54.45</v>
      </c>
      <c r="L108" s="188"/>
      <c r="M108" s="191"/>
      <c r="T108" s="192"/>
      <c r="AT108" s="190" t="s">
        <v>146</v>
      </c>
      <c r="AU108" s="190" t="s">
        <v>79</v>
      </c>
      <c r="AV108" s="189" t="s">
        <v>79</v>
      </c>
      <c r="AW108" s="189" t="s">
        <v>31</v>
      </c>
      <c r="AX108" s="189" t="s">
        <v>70</v>
      </c>
      <c r="AY108" s="190" t="s">
        <v>133</v>
      </c>
    </row>
    <row r="109" spans="2:65" s="184" customFormat="1" x14ac:dyDescent="0.2">
      <c r="B109" s="183"/>
      <c r="C109" s="214"/>
      <c r="D109" s="210" t="s">
        <v>146</v>
      </c>
      <c r="E109" s="215" t="s">
        <v>3</v>
      </c>
      <c r="F109" s="216" t="s">
        <v>935</v>
      </c>
      <c r="G109" s="214"/>
      <c r="H109" s="215" t="s">
        <v>3</v>
      </c>
      <c r="L109" s="183"/>
      <c r="M109" s="186"/>
      <c r="T109" s="187"/>
      <c r="AT109" s="185" t="s">
        <v>146</v>
      </c>
      <c r="AU109" s="185" t="s">
        <v>79</v>
      </c>
      <c r="AV109" s="184" t="s">
        <v>77</v>
      </c>
      <c r="AW109" s="184" t="s">
        <v>31</v>
      </c>
      <c r="AX109" s="184" t="s">
        <v>70</v>
      </c>
      <c r="AY109" s="185" t="s">
        <v>133</v>
      </c>
    </row>
    <row r="110" spans="2:65" s="189" customFormat="1" x14ac:dyDescent="0.2">
      <c r="B110" s="188"/>
      <c r="C110" s="217"/>
      <c r="D110" s="210" t="s">
        <v>146</v>
      </c>
      <c r="E110" s="218" t="s">
        <v>3</v>
      </c>
      <c r="F110" s="219" t="s">
        <v>936</v>
      </c>
      <c r="G110" s="217"/>
      <c r="H110" s="220">
        <v>45.54</v>
      </c>
      <c r="L110" s="188"/>
      <c r="M110" s="191"/>
      <c r="T110" s="192"/>
      <c r="AT110" s="190" t="s">
        <v>146</v>
      </c>
      <c r="AU110" s="190" t="s">
        <v>79</v>
      </c>
      <c r="AV110" s="189" t="s">
        <v>79</v>
      </c>
      <c r="AW110" s="189" t="s">
        <v>31</v>
      </c>
      <c r="AX110" s="189" t="s">
        <v>70</v>
      </c>
      <c r="AY110" s="190" t="s">
        <v>133</v>
      </c>
    </row>
    <row r="111" spans="2:65" s="184" customFormat="1" x14ac:dyDescent="0.2">
      <c r="B111" s="183"/>
      <c r="C111" s="214"/>
      <c r="D111" s="210" t="s">
        <v>146</v>
      </c>
      <c r="E111" s="215" t="s">
        <v>3</v>
      </c>
      <c r="F111" s="216" t="s">
        <v>937</v>
      </c>
      <c r="G111" s="214"/>
      <c r="H111" s="215" t="s">
        <v>3</v>
      </c>
      <c r="L111" s="183"/>
      <c r="M111" s="186"/>
      <c r="T111" s="187"/>
      <c r="AT111" s="185" t="s">
        <v>146</v>
      </c>
      <c r="AU111" s="185" t="s">
        <v>79</v>
      </c>
      <c r="AV111" s="184" t="s">
        <v>77</v>
      </c>
      <c r="AW111" s="184" t="s">
        <v>31</v>
      </c>
      <c r="AX111" s="184" t="s">
        <v>70</v>
      </c>
      <c r="AY111" s="185" t="s">
        <v>133</v>
      </c>
    </row>
    <row r="112" spans="2:65" s="189" customFormat="1" x14ac:dyDescent="0.2">
      <c r="B112" s="188"/>
      <c r="C112" s="217"/>
      <c r="D112" s="210" t="s">
        <v>146</v>
      </c>
      <c r="E112" s="218" t="s">
        <v>3</v>
      </c>
      <c r="F112" s="219" t="s">
        <v>938</v>
      </c>
      <c r="G112" s="217"/>
      <c r="H112" s="220">
        <v>47.52</v>
      </c>
      <c r="L112" s="188"/>
      <c r="M112" s="191"/>
      <c r="T112" s="192"/>
      <c r="AT112" s="190" t="s">
        <v>146</v>
      </c>
      <c r="AU112" s="190" t="s">
        <v>79</v>
      </c>
      <c r="AV112" s="189" t="s">
        <v>79</v>
      </c>
      <c r="AW112" s="189" t="s">
        <v>31</v>
      </c>
      <c r="AX112" s="189" t="s">
        <v>70</v>
      </c>
      <c r="AY112" s="190" t="s">
        <v>133</v>
      </c>
    </row>
    <row r="113" spans="2:65" s="184" customFormat="1" x14ac:dyDescent="0.2">
      <c r="B113" s="183"/>
      <c r="C113" s="214"/>
      <c r="D113" s="210" t="s">
        <v>146</v>
      </c>
      <c r="E113" s="215" t="s">
        <v>3</v>
      </c>
      <c r="F113" s="216" t="s">
        <v>939</v>
      </c>
      <c r="G113" s="214"/>
      <c r="H113" s="215" t="s">
        <v>3</v>
      </c>
      <c r="L113" s="183"/>
      <c r="M113" s="186"/>
      <c r="T113" s="187"/>
      <c r="AT113" s="185" t="s">
        <v>146</v>
      </c>
      <c r="AU113" s="185" t="s">
        <v>79</v>
      </c>
      <c r="AV113" s="184" t="s">
        <v>77</v>
      </c>
      <c r="AW113" s="184" t="s">
        <v>31</v>
      </c>
      <c r="AX113" s="184" t="s">
        <v>70</v>
      </c>
      <c r="AY113" s="185" t="s">
        <v>133</v>
      </c>
    </row>
    <row r="114" spans="2:65" s="189" customFormat="1" x14ac:dyDescent="0.2">
      <c r="B114" s="188"/>
      <c r="C114" s="217"/>
      <c r="D114" s="210" t="s">
        <v>146</v>
      </c>
      <c r="E114" s="218" t="s">
        <v>3</v>
      </c>
      <c r="F114" s="219" t="s">
        <v>940</v>
      </c>
      <c r="G114" s="217"/>
      <c r="H114" s="220">
        <v>65.010000000000005</v>
      </c>
      <c r="L114" s="188"/>
      <c r="M114" s="191"/>
      <c r="T114" s="192"/>
      <c r="AT114" s="190" t="s">
        <v>146</v>
      </c>
      <c r="AU114" s="190" t="s">
        <v>79</v>
      </c>
      <c r="AV114" s="189" t="s">
        <v>79</v>
      </c>
      <c r="AW114" s="189" t="s">
        <v>31</v>
      </c>
      <c r="AX114" s="189" t="s">
        <v>70</v>
      </c>
      <c r="AY114" s="190" t="s">
        <v>133</v>
      </c>
    </row>
    <row r="115" spans="2:65" s="197" customFormat="1" x14ac:dyDescent="0.2">
      <c r="B115" s="196"/>
      <c r="C115" s="229"/>
      <c r="D115" s="210" t="s">
        <v>146</v>
      </c>
      <c r="E115" s="230" t="s">
        <v>3</v>
      </c>
      <c r="F115" s="231" t="s">
        <v>281</v>
      </c>
      <c r="G115" s="229"/>
      <c r="H115" s="232">
        <v>330.99</v>
      </c>
      <c r="L115" s="196"/>
      <c r="M115" s="199"/>
      <c r="T115" s="200"/>
      <c r="AT115" s="198" t="s">
        <v>146</v>
      </c>
      <c r="AU115" s="198" t="s">
        <v>79</v>
      </c>
      <c r="AV115" s="197" t="s">
        <v>140</v>
      </c>
      <c r="AW115" s="197" t="s">
        <v>31</v>
      </c>
      <c r="AX115" s="197" t="s">
        <v>77</v>
      </c>
      <c r="AY115" s="198" t="s">
        <v>133</v>
      </c>
    </row>
    <row r="116" spans="2:65" s="108" customFormat="1" ht="24.2" customHeight="1" x14ac:dyDescent="0.2">
      <c r="B116" s="2"/>
      <c r="C116" s="204" t="s">
        <v>79</v>
      </c>
      <c r="D116" s="204" t="s">
        <v>135</v>
      </c>
      <c r="E116" s="205" t="s">
        <v>317</v>
      </c>
      <c r="F116" s="206" t="s">
        <v>318</v>
      </c>
      <c r="G116" s="207" t="s">
        <v>159</v>
      </c>
      <c r="H116" s="208">
        <v>83.59</v>
      </c>
      <c r="I116" s="86"/>
      <c r="J116" s="4">
        <f>ROUND(I116*H116,2)</f>
        <v>0</v>
      </c>
      <c r="K116" s="3" t="s">
        <v>139</v>
      </c>
      <c r="L116" s="2"/>
      <c r="M116" s="175" t="s">
        <v>3</v>
      </c>
      <c r="N116" s="176" t="s">
        <v>41</v>
      </c>
      <c r="O116" s="177">
        <v>0.30499999999999999</v>
      </c>
      <c r="P116" s="177">
        <f>O116*H116</f>
        <v>25.494949999999999</v>
      </c>
      <c r="Q116" s="177">
        <v>0.11</v>
      </c>
      <c r="R116" s="177">
        <f>Q116*H116</f>
        <v>9.1949000000000005</v>
      </c>
      <c r="S116" s="177">
        <v>0</v>
      </c>
      <c r="T116" s="178">
        <f>S116*H116</f>
        <v>0</v>
      </c>
      <c r="AR116" s="179" t="s">
        <v>140</v>
      </c>
      <c r="AT116" s="179" t="s">
        <v>135</v>
      </c>
      <c r="AU116" s="179" t="s">
        <v>79</v>
      </c>
      <c r="AY116" s="99" t="s">
        <v>133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99" t="s">
        <v>77</v>
      </c>
      <c r="BK116" s="180">
        <f>ROUND(I116*H116,2)</f>
        <v>0</v>
      </c>
      <c r="BL116" s="99" t="s">
        <v>140</v>
      </c>
      <c r="BM116" s="179" t="s">
        <v>941</v>
      </c>
    </row>
    <row r="117" spans="2:65" s="108" customFormat="1" x14ac:dyDescent="0.2">
      <c r="B117" s="2"/>
      <c r="C117" s="209"/>
      <c r="D117" s="210" t="s">
        <v>142</v>
      </c>
      <c r="E117" s="209"/>
      <c r="F117" s="211" t="s">
        <v>320</v>
      </c>
      <c r="G117" s="209"/>
      <c r="H117" s="209"/>
      <c r="L117" s="2"/>
      <c r="M117" s="181"/>
      <c r="T117" s="182"/>
      <c r="AT117" s="99" t="s">
        <v>142</v>
      </c>
      <c r="AU117" s="99" t="s">
        <v>79</v>
      </c>
    </row>
    <row r="118" spans="2:65" s="108" customFormat="1" x14ac:dyDescent="0.2">
      <c r="B118" s="2"/>
      <c r="C118" s="209"/>
      <c r="D118" s="212" t="s">
        <v>144</v>
      </c>
      <c r="E118" s="209"/>
      <c r="F118" s="213" t="s">
        <v>321</v>
      </c>
      <c r="G118" s="209"/>
      <c r="H118" s="209"/>
      <c r="L118" s="2"/>
      <c r="M118" s="181"/>
      <c r="T118" s="182"/>
      <c r="AT118" s="99" t="s">
        <v>144</v>
      </c>
      <c r="AU118" s="99" t="s">
        <v>79</v>
      </c>
    </row>
    <row r="119" spans="2:65" s="184" customFormat="1" x14ac:dyDescent="0.2">
      <c r="B119" s="183"/>
      <c r="C119" s="214"/>
      <c r="D119" s="210" t="s">
        <v>146</v>
      </c>
      <c r="E119" s="215" t="s">
        <v>3</v>
      </c>
      <c r="F119" s="216" t="s">
        <v>927</v>
      </c>
      <c r="G119" s="214"/>
      <c r="H119" s="215" t="s">
        <v>3</v>
      </c>
      <c r="L119" s="183"/>
      <c r="M119" s="186"/>
      <c r="T119" s="187"/>
      <c r="AT119" s="185" t="s">
        <v>146</v>
      </c>
      <c r="AU119" s="185" t="s">
        <v>79</v>
      </c>
      <c r="AV119" s="184" t="s">
        <v>77</v>
      </c>
      <c r="AW119" s="184" t="s">
        <v>31</v>
      </c>
      <c r="AX119" s="184" t="s">
        <v>70</v>
      </c>
      <c r="AY119" s="185" t="s">
        <v>133</v>
      </c>
    </row>
    <row r="120" spans="2:65" s="189" customFormat="1" x14ac:dyDescent="0.2">
      <c r="B120" s="188"/>
      <c r="C120" s="217"/>
      <c r="D120" s="210" t="s">
        <v>146</v>
      </c>
      <c r="E120" s="218" t="s">
        <v>3</v>
      </c>
      <c r="F120" s="219" t="s">
        <v>942</v>
      </c>
      <c r="G120" s="217"/>
      <c r="H120" s="220">
        <v>14.84</v>
      </c>
      <c r="L120" s="188"/>
      <c r="M120" s="191"/>
      <c r="T120" s="192"/>
      <c r="AT120" s="190" t="s">
        <v>146</v>
      </c>
      <c r="AU120" s="190" t="s">
        <v>79</v>
      </c>
      <c r="AV120" s="189" t="s">
        <v>79</v>
      </c>
      <c r="AW120" s="189" t="s">
        <v>31</v>
      </c>
      <c r="AX120" s="189" t="s">
        <v>70</v>
      </c>
      <c r="AY120" s="190" t="s">
        <v>133</v>
      </c>
    </row>
    <row r="121" spans="2:65" s="184" customFormat="1" x14ac:dyDescent="0.2">
      <c r="B121" s="183"/>
      <c r="C121" s="214"/>
      <c r="D121" s="210" t="s">
        <v>146</v>
      </c>
      <c r="E121" s="215" t="s">
        <v>3</v>
      </c>
      <c r="F121" s="216" t="s">
        <v>929</v>
      </c>
      <c r="G121" s="214"/>
      <c r="H121" s="215" t="s">
        <v>3</v>
      </c>
      <c r="L121" s="183"/>
      <c r="M121" s="186"/>
      <c r="T121" s="187"/>
      <c r="AT121" s="185" t="s">
        <v>146</v>
      </c>
      <c r="AU121" s="185" t="s">
        <v>79</v>
      </c>
      <c r="AV121" s="184" t="s">
        <v>77</v>
      </c>
      <c r="AW121" s="184" t="s">
        <v>31</v>
      </c>
      <c r="AX121" s="184" t="s">
        <v>70</v>
      </c>
      <c r="AY121" s="185" t="s">
        <v>133</v>
      </c>
    </row>
    <row r="122" spans="2:65" s="189" customFormat="1" x14ac:dyDescent="0.2">
      <c r="B122" s="188"/>
      <c r="C122" s="217"/>
      <c r="D122" s="210" t="s">
        <v>146</v>
      </c>
      <c r="E122" s="218" t="s">
        <v>3</v>
      </c>
      <c r="F122" s="219" t="s">
        <v>943</v>
      </c>
      <c r="G122" s="217"/>
      <c r="H122" s="220">
        <v>3.29</v>
      </c>
      <c r="L122" s="188"/>
      <c r="M122" s="191"/>
      <c r="T122" s="192"/>
      <c r="AT122" s="190" t="s">
        <v>146</v>
      </c>
      <c r="AU122" s="190" t="s">
        <v>79</v>
      </c>
      <c r="AV122" s="189" t="s">
        <v>79</v>
      </c>
      <c r="AW122" s="189" t="s">
        <v>31</v>
      </c>
      <c r="AX122" s="189" t="s">
        <v>70</v>
      </c>
      <c r="AY122" s="190" t="s">
        <v>133</v>
      </c>
    </row>
    <row r="123" spans="2:65" s="184" customFormat="1" x14ac:dyDescent="0.2">
      <c r="B123" s="183"/>
      <c r="C123" s="214"/>
      <c r="D123" s="210" t="s">
        <v>146</v>
      </c>
      <c r="E123" s="215" t="s">
        <v>3</v>
      </c>
      <c r="F123" s="216" t="s">
        <v>931</v>
      </c>
      <c r="G123" s="214"/>
      <c r="H123" s="215" t="s">
        <v>3</v>
      </c>
      <c r="L123" s="183"/>
      <c r="M123" s="186"/>
      <c r="T123" s="187"/>
      <c r="AT123" s="185" t="s">
        <v>146</v>
      </c>
      <c r="AU123" s="185" t="s">
        <v>79</v>
      </c>
      <c r="AV123" s="184" t="s">
        <v>77</v>
      </c>
      <c r="AW123" s="184" t="s">
        <v>31</v>
      </c>
      <c r="AX123" s="184" t="s">
        <v>70</v>
      </c>
      <c r="AY123" s="185" t="s">
        <v>133</v>
      </c>
    </row>
    <row r="124" spans="2:65" s="189" customFormat="1" x14ac:dyDescent="0.2">
      <c r="B124" s="188"/>
      <c r="C124" s="217"/>
      <c r="D124" s="210" t="s">
        <v>146</v>
      </c>
      <c r="E124" s="218" t="s">
        <v>3</v>
      </c>
      <c r="F124" s="219" t="s">
        <v>944</v>
      </c>
      <c r="G124" s="217"/>
      <c r="H124" s="220">
        <v>1.42</v>
      </c>
      <c r="L124" s="188"/>
      <c r="M124" s="191"/>
      <c r="T124" s="192"/>
      <c r="AT124" s="190" t="s">
        <v>146</v>
      </c>
      <c r="AU124" s="190" t="s">
        <v>79</v>
      </c>
      <c r="AV124" s="189" t="s">
        <v>79</v>
      </c>
      <c r="AW124" s="189" t="s">
        <v>31</v>
      </c>
      <c r="AX124" s="189" t="s">
        <v>70</v>
      </c>
      <c r="AY124" s="190" t="s">
        <v>133</v>
      </c>
    </row>
    <row r="125" spans="2:65" s="184" customFormat="1" x14ac:dyDescent="0.2">
      <c r="B125" s="183"/>
      <c r="C125" s="214"/>
      <c r="D125" s="210" t="s">
        <v>146</v>
      </c>
      <c r="E125" s="215" t="s">
        <v>3</v>
      </c>
      <c r="F125" s="216" t="s">
        <v>933</v>
      </c>
      <c r="G125" s="214"/>
      <c r="H125" s="215" t="s">
        <v>3</v>
      </c>
      <c r="L125" s="183"/>
      <c r="M125" s="186"/>
      <c r="T125" s="187"/>
      <c r="AT125" s="185" t="s">
        <v>146</v>
      </c>
      <c r="AU125" s="185" t="s">
        <v>79</v>
      </c>
      <c r="AV125" s="184" t="s">
        <v>77</v>
      </c>
      <c r="AW125" s="184" t="s">
        <v>31</v>
      </c>
      <c r="AX125" s="184" t="s">
        <v>70</v>
      </c>
      <c r="AY125" s="185" t="s">
        <v>133</v>
      </c>
    </row>
    <row r="126" spans="2:65" s="189" customFormat="1" x14ac:dyDescent="0.2">
      <c r="B126" s="188"/>
      <c r="C126" s="217"/>
      <c r="D126" s="210" t="s">
        <v>146</v>
      </c>
      <c r="E126" s="218" t="s">
        <v>3</v>
      </c>
      <c r="F126" s="219" t="s">
        <v>945</v>
      </c>
      <c r="G126" s="217"/>
      <c r="H126" s="220">
        <v>16.579999999999998</v>
      </c>
      <c r="L126" s="188"/>
      <c r="M126" s="191"/>
      <c r="T126" s="192"/>
      <c r="AT126" s="190" t="s">
        <v>146</v>
      </c>
      <c r="AU126" s="190" t="s">
        <v>79</v>
      </c>
      <c r="AV126" s="189" t="s">
        <v>79</v>
      </c>
      <c r="AW126" s="189" t="s">
        <v>31</v>
      </c>
      <c r="AX126" s="189" t="s">
        <v>70</v>
      </c>
      <c r="AY126" s="190" t="s">
        <v>133</v>
      </c>
    </row>
    <row r="127" spans="2:65" s="184" customFormat="1" x14ac:dyDescent="0.2">
      <c r="B127" s="183"/>
      <c r="C127" s="214"/>
      <c r="D127" s="210" t="s">
        <v>146</v>
      </c>
      <c r="E127" s="215" t="s">
        <v>3</v>
      </c>
      <c r="F127" s="216" t="s">
        <v>935</v>
      </c>
      <c r="G127" s="214"/>
      <c r="H127" s="215" t="s">
        <v>3</v>
      </c>
      <c r="L127" s="183"/>
      <c r="M127" s="186"/>
      <c r="T127" s="187"/>
      <c r="AT127" s="185" t="s">
        <v>146</v>
      </c>
      <c r="AU127" s="185" t="s">
        <v>79</v>
      </c>
      <c r="AV127" s="184" t="s">
        <v>77</v>
      </c>
      <c r="AW127" s="184" t="s">
        <v>31</v>
      </c>
      <c r="AX127" s="184" t="s">
        <v>70</v>
      </c>
      <c r="AY127" s="185" t="s">
        <v>133</v>
      </c>
    </row>
    <row r="128" spans="2:65" s="189" customFormat="1" x14ac:dyDescent="0.2">
      <c r="B128" s="188"/>
      <c r="C128" s="217"/>
      <c r="D128" s="210" t="s">
        <v>146</v>
      </c>
      <c r="E128" s="218" t="s">
        <v>3</v>
      </c>
      <c r="F128" s="219" t="s">
        <v>946</v>
      </c>
      <c r="G128" s="217"/>
      <c r="H128" s="220">
        <v>11.63</v>
      </c>
      <c r="L128" s="188"/>
      <c r="M128" s="191"/>
      <c r="T128" s="192"/>
      <c r="AT128" s="190" t="s">
        <v>146</v>
      </c>
      <c r="AU128" s="190" t="s">
        <v>79</v>
      </c>
      <c r="AV128" s="189" t="s">
        <v>79</v>
      </c>
      <c r="AW128" s="189" t="s">
        <v>31</v>
      </c>
      <c r="AX128" s="189" t="s">
        <v>70</v>
      </c>
      <c r="AY128" s="190" t="s">
        <v>133</v>
      </c>
    </row>
    <row r="129" spans="2:65" s="184" customFormat="1" x14ac:dyDescent="0.2">
      <c r="B129" s="183"/>
      <c r="C129" s="214"/>
      <c r="D129" s="210" t="s">
        <v>146</v>
      </c>
      <c r="E129" s="215" t="s">
        <v>3</v>
      </c>
      <c r="F129" s="216" t="s">
        <v>937</v>
      </c>
      <c r="G129" s="214"/>
      <c r="H129" s="215" t="s">
        <v>3</v>
      </c>
      <c r="L129" s="183"/>
      <c r="M129" s="186"/>
      <c r="T129" s="187"/>
      <c r="AT129" s="185" t="s">
        <v>146</v>
      </c>
      <c r="AU129" s="185" t="s">
        <v>79</v>
      </c>
      <c r="AV129" s="184" t="s">
        <v>77</v>
      </c>
      <c r="AW129" s="184" t="s">
        <v>31</v>
      </c>
      <c r="AX129" s="184" t="s">
        <v>70</v>
      </c>
      <c r="AY129" s="185" t="s">
        <v>133</v>
      </c>
    </row>
    <row r="130" spans="2:65" s="189" customFormat="1" x14ac:dyDescent="0.2">
      <c r="B130" s="188"/>
      <c r="C130" s="217"/>
      <c r="D130" s="210" t="s">
        <v>146</v>
      </c>
      <c r="E130" s="218" t="s">
        <v>3</v>
      </c>
      <c r="F130" s="219" t="s">
        <v>947</v>
      </c>
      <c r="G130" s="217"/>
      <c r="H130" s="220">
        <v>12.53</v>
      </c>
      <c r="L130" s="188"/>
      <c r="M130" s="191"/>
      <c r="T130" s="192"/>
      <c r="AT130" s="190" t="s">
        <v>146</v>
      </c>
      <c r="AU130" s="190" t="s">
        <v>79</v>
      </c>
      <c r="AV130" s="189" t="s">
        <v>79</v>
      </c>
      <c r="AW130" s="189" t="s">
        <v>31</v>
      </c>
      <c r="AX130" s="189" t="s">
        <v>70</v>
      </c>
      <c r="AY130" s="190" t="s">
        <v>133</v>
      </c>
    </row>
    <row r="131" spans="2:65" s="184" customFormat="1" x14ac:dyDescent="0.2">
      <c r="B131" s="183"/>
      <c r="C131" s="214"/>
      <c r="D131" s="210" t="s">
        <v>146</v>
      </c>
      <c r="E131" s="215" t="s">
        <v>3</v>
      </c>
      <c r="F131" s="216" t="s">
        <v>939</v>
      </c>
      <c r="G131" s="214"/>
      <c r="H131" s="215" t="s">
        <v>3</v>
      </c>
      <c r="L131" s="183"/>
      <c r="M131" s="186"/>
      <c r="T131" s="187"/>
      <c r="AT131" s="185" t="s">
        <v>146</v>
      </c>
      <c r="AU131" s="185" t="s">
        <v>79</v>
      </c>
      <c r="AV131" s="184" t="s">
        <v>77</v>
      </c>
      <c r="AW131" s="184" t="s">
        <v>31</v>
      </c>
      <c r="AX131" s="184" t="s">
        <v>70</v>
      </c>
      <c r="AY131" s="185" t="s">
        <v>133</v>
      </c>
    </row>
    <row r="132" spans="2:65" s="189" customFormat="1" x14ac:dyDescent="0.2">
      <c r="B132" s="188"/>
      <c r="C132" s="217"/>
      <c r="D132" s="210" t="s">
        <v>146</v>
      </c>
      <c r="E132" s="218" t="s">
        <v>3</v>
      </c>
      <c r="F132" s="219" t="s">
        <v>948</v>
      </c>
      <c r="G132" s="217"/>
      <c r="H132" s="220">
        <v>23.3</v>
      </c>
      <c r="L132" s="188"/>
      <c r="M132" s="191"/>
      <c r="T132" s="192"/>
      <c r="AT132" s="190" t="s">
        <v>146</v>
      </c>
      <c r="AU132" s="190" t="s">
        <v>79</v>
      </c>
      <c r="AV132" s="189" t="s">
        <v>79</v>
      </c>
      <c r="AW132" s="189" t="s">
        <v>31</v>
      </c>
      <c r="AX132" s="189" t="s">
        <v>70</v>
      </c>
      <c r="AY132" s="190" t="s">
        <v>133</v>
      </c>
    </row>
    <row r="133" spans="2:65" s="197" customFormat="1" x14ac:dyDescent="0.2">
      <c r="B133" s="196"/>
      <c r="C133" s="229"/>
      <c r="D133" s="210" t="s">
        <v>146</v>
      </c>
      <c r="E133" s="230" t="s">
        <v>3</v>
      </c>
      <c r="F133" s="231" t="s">
        <v>281</v>
      </c>
      <c r="G133" s="229"/>
      <c r="H133" s="232">
        <v>83.59</v>
      </c>
      <c r="L133" s="196"/>
      <c r="M133" s="199"/>
      <c r="T133" s="200"/>
      <c r="AT133" s="198" t="s">
        <v>146</v>
      </c>
      <c r="AU133" s="198" t="s">
        <v>79</v>
      </c>
      <c r="AV133" s="197" t="s">
        <v>140</v>
      </c>
      <c r="AW133" s="197" t="s">
        <v>31</v>
      </c>
      <c r="AX133" s="197" t="s">
        <v>77</v>
      </c>
      <c r="AY133" s="198" t="s">
        <v>133</v>
      </c>
    </row>
    <row r="134" spans="2:65" s="108" customFormat="1" ht="24.2" customHeight="1" x14ac:dyDescent="0.2">
      <c r="B134" s="2"/>
      <c r="C134" s="204" t="s">
        <v>156</v>
      </c>
      <c r="D134" s="204" t="s">
        <v>135</v>
      </c>
      <c r="E134" s="205" t="s">
        <v>328</v>
      </c>
      <c r="F134" s="206" t="s">
        <v>329</v>
      </c>
      <c r="G134" s="207" t="s">
        <v>159</v>
      </c>
      <c r="H134" s="208">
        <v>167.18</v>
      </c>
      <c r="I134" s="86"/>
      <c r="J134" s="4">
        <f>ROUND(I134*H134,2)</f>
        <v>0</v>
      </c>
      <c r="K134" s="3" t="s">
        <v>139</v>
      </c>
      <c r="L134" s="2"/>
      <c r="M134" s="175" t="s">
        <v>3</v>
      </c>
      <c r="N134" s="176" t="s">
        <v>41</v>
      </c>
      <c r="O134" s="177">
        <v>1.7000000000000001E-2</v>
      </c>
      <c r="P134" s="177">
        <f>O134*H134</f>
        <v>2.8420600000000005</v>
      </c>
      <c r="Q134" s="177">
        <v>1.0999999999999999E-2</v>
      </c>
      <c r="R134" s="177">
        <f>Q134*H134</f>
        <v>1.8389800000000001</v>
      </c>
      <c r="S134" s="177">
        <v>0</v>
      </c>
      <c r="T134" s="178">
        <f>S134*H134</f>
        <v>0</v>
      </c>
      <c r="AR134" s="179" t="s">
        <v>140</v>
      </c>
      <c r="AT134" s="179" t="s">
        <v>135</v>
      </c>
      <c r="AU134" s="179" t="s">
        <v>79</v>
      </c>
      <c r="AY134" s="99" t="s">
        <v>133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99" t="s">
        <v>77</v>
      </c>
      <c r="BK134" s="180">
        <f>ROUND(I134*H134,2)</f>
        <v>0</v>
      </c>
      <c r="BL134" s="99" t="s">
        <v>140</v>
      </c>
      <c r="BM134" s="179" t="s">
        <v>949</v>
      </c>
    </row>
    <row r="135" spans="2:65" s="108" customFormat="1" ht="19.5" x14ac:dyDescent="0.2">
      <c r="B135" s="2"/>
      <c r="C135" s="209"/>
      <c r="D135" s="210" t="s">
        <v>142</v>
      </c>
      <c r="E135" s="209"/>
      <c r="F135" s="211" t="s">
        <v>331</v>
      </c>
      <c r="G135" s="209"/>
      <c r="H135" s="209"/>
      <c r="L135" s="2"/>
      <c r="M135" s="181"/>
      <c r="T135" s="182"/>
      <c r="AT135" s="99" t="s">
        <v>142</v>
      </c>
      <c r="AU135" s="99" t="s">
        <v>79</v>
      </c>
    </row>
    <row r="136" spans="2:65" s="108" customFormat="1" x14ac:dyDescent="0.2">
      <c r="B136" s="2"/>
      <c r="C136" s="209"/>
      <c r="D136" s="212" t="s">
        <v>144</v>
      </c>
      <c r="E136" s="209"/>
      <c r="F136" s="213" t="s">
        <v>332</v>
      </c>
      <c r="G136" s="209"/>
      <c r="H136" s="209"/>
      <c r="L136" s="2"/>
      <c r="M136" s="181"/>
      <c r="T136" s="182"/>
      <c r="AT136" s="99" t="s">
        <v>144</v>
      </c>
      <c r="AU136" s="99" t="s">
        <v>79</v>
      </c>
    </row>
    <row r="137" spans="2:65" s="184" customFormat="1" x14ac:dyDescent="0.2">
      <c r="B137" s="183"/>
      <c r="C137" s="214"/>
      <c r="D137" s="210" t="s">
        <v>146</v>
      </c>
      <c r="E137" s="215" t="s">
        <v>3</v>
      </c>
      <c r="F137" s="216" t="s">
        <v>927</v>
      </c>
      <c r="G137" s="214"/>
      <c r="H137" s="215" t="s">
        <v>3</v>
      </c>
      <c r="L137" s="183"/>
      <c r="M137" s="186"/>
      <c r="T137" s="187"/>
      <c r="AT137" s="185" t="s">
        <v>146</v>
      </c>
      <c r="AU137" s="185" t="s">
        <v>79</v>
      </c>
      <c r="AV137" s="184" t="s">
        <v>77</v>
      </c>
      <c r="AW137" s="184" t="s">
        <v>31</v>
      </c>
      <c r="AX137" s="184" t="s">
        <v>70</v>
      </c>
      <c r="AY137" s="185" t="s">
        <v>133</v>
      </c>
    </row>
    <row r="138" spans="2:65" s="189" customFormat="1" x14ac:dyDescent="0.2">
      <c r="B138" s="188"/>
      <c r="C138" s="217"/>
      <c r="D138" s="210" t="s">
        <v>146</v>
      </c>
      <c r="E138" s="218" t="s">
        <v>3</v>
      </c>
      <c r="F138" s="219" t="s">
        <v>942</v>
      </c>
      <c r="G138" s="217"/>
      <c r="H138" s="220">
        <v>14.84</v>
      </c>
      <c r="L138" s="188"/>
      <c r="M138" s="191"/>
      <c r="T138" s="192"/>
      <c r="AT138" s="190" t="s">
        <v>146</v>
      </c>
      <c r="AU138" s="190" t="s">
        <v>79</v>
      </c>
      <c r="AV138" s="189" t="s">
        <v>79</v>
      </c>
      <c r="AW138" s="189" t="s">
        <v>31</v>
      </c>
      <c r="AX138" s="189" t="s">
        <v>70</v>
      </c>
      <c r="AY138" s="190" t="s">
        <v>133</v>
      </c>
    </row>
    <row r="139" spans="2:65" s="184" customFormat="1" x14ac:dyDescent="0.2">
      <c r="B139" s="183"/>
      <c r="C139" s="214"/>
      <c r="D139" s="210" t="s">
        <v>146</v>
      </c>
      <c r="E139" s="215" t="s">
        <v>3</v>
      </c>
      <c r="F139" s="216" t="s">
        <v>929</v>
      </c>
      <c r="G139" s="214"/>
      <c r="H139" s="215" t="s">
        <v>3</v>
      </c>
      <c r="L139" s="183"/>
      <c r="M139" s="186"/>
      <c r="T139" s="187"/>
      <c r="AT139" s="185" t="s">
        <v>146</v>
      </c>
      <c r="AU139" s="185" t="s">
        <v>79</v>
      </c>
      <c r="AV139" s="184" t="s">
        <v>77</v>
      </c>
      <c r="AW139" s="184" t="s">
        <v>31</v>
      </c>
      <c r="AX139" s="184" t="s">
        <v>70</v>
      </c>
      <c r="AY139" s="185" t="s">
        <v>133</v>
      </c>
    </row>
    <row r="140" spans="2:65" s="189" customFormat="1" x14ac:dyDescent="0.2">
      <c r="B140" s="188"/>
      <c r="C140" s="217"/>
      <c r="D140" s="210" t="s">
        <v>146</v>
      </c>
      <c r="E140" s="218" t="s">
        <v>3</v>
      </c>
      <c r="F140" s="219" t="s">
        <v>943</v>
      </c>
      <c r="G140" s="217"/>
      <c r="H140" s="220">
        <v>3.29</v>
      </c>
      <c r="L140" s="188"/>
      <c r="M140" s="191"/>
      <c r="T140" s="192"/>
      <c r="AT140" s="190" t="s">
        <v>146</v>
      </c>
      <c r="AU140" s="190" t="s">
        <v>79</v>
      </c>
      <c r="AV140" s="189" t="s">
        <v>79</v>
      </c>
      <c r="AW140" s="189" t="s">
        <v>31</v>
      </c>
      <c r="AX140" s="189" t="s">
        <v>70</v>
      </c>
      <c r="AY140" s="190" t="s">
        <v>133</v>
      </c>
    </row>
    <row r="141" spans="2:65" s="184" customFormat="1" x14ac:dyDescent="0.2">
      <c r="B141" s="183"/>
      <c r="C141" s="214"/>
      <c r="D141" s="210" t="s">
        <v>146</v>
      </c>
      <c r="E141" s="215" t="s">
        <v>3</v>
      </c>
      <c r="F141" s="216" t="s">
        <v>931</v>
      </c>
      <c r="G141" s="214"/>
      <c r="H141" s="215" t="s">
        <v>3</v>
      </c>
      <c r="L141" s="183"/>
      <c r="M141" s="186"/>
      <c r="T141" s="187"/>
      <c r="AT141" s="185" t="s">
        <v>146</v>
      </c>
      <c r="AU141" s="185" t="s">
        <v>79</v>
      </c>
      <c r="AV141" s="184" t="s">
        <v>77</v>
      </c>
      <c r="AW141" s="184" t="s">
        <v>31</v>
      </c>
      <c r="AX141" s="184" t="s">
        <v>70</v>
      </c>
      <c r="AY141" s="185" t="s">
        <v>133</v>
      </c>
    </row>
    <row r="142" spans="2:65" s="189" customFormat="1" x14ac:dyDescent="0.2">
      <c r="B142" s="188"/>
      <c r="C142" s="217"/>
      <c r="D142" s="210" t="s">
        <v>146</v>
      </c>
      <c r="E142" s="218" t="s">
        <v>3</v>
      </c>
      <c r="F142" s="219" t="s">
        <v>944</v>
      </c>
      <c r="G142" s="217"/>
      <c r="H142" s="220">
        <v>1.42</v>
      </c>
      <c r="L142" s="188"/>
      <c r="M142" s="191"/>
      <c r="T142" s="192"/>
      <c r="AT142" s="190" t="s">
        <v>146</v>
      </c>
      <c r="AU142" s="190" t="s">
        <v>79</v>
      </c>
      <c r="AV142" s="189" t="s">
        <v>79</v>
      </c>
      <c r="AW142" s="189" t="s">
        <v>31</v>
      </c>
      <c r="AX142" s="189" t="s">
        <v>70</v>
      </c>
      <c r="AY142" s="190" t="s">
        <v>133</v>
      </c>
    </row>
    <row r="143" spans="2:65" s="184" customFormat="1" x14ac:dyDescent="0.2">
      <c r="B143" s="183"/>
      <c r="C143" s="214"/>
      <c r="D143" s="210" t="s">
        <v>146</v>
      </c>
      <c r="E143" s="215" t="s">
        <v>3</v>
      </c>
      <c r="F143" s="216" t="s">
        <v>933</v>
      </c>
      <c r="G143" s="214"/>
      <c r="H143" s="215" t="s">
        <v>3</v>
      </c>
      <c r="L143" s="183"/>
      <c r="M143" s="186"/>
      <c r="T143" s="187"/>
      <c r="AT143" s="185" t="s">
        <v>146</v>
      </c>
      <c r="AU143" s="185" t="s">
        <v>79</v>
      </c>
      <c r="AV143" s="184" t="s">
        <v>77</v>
      </c>
      <c r="AW143" s="184" t="s">
        <v>31</v>
      </c>
      <c r="AX143" s="184" t="s">
        <v>70</v>
      </c>
      <c r="AY143" s="185" t="s">
        <v>133</v>
      </c>
    </row>
    <row r="144" spans="2:65" s="189" customFormat="1" x14ac:dyDescent="0.2">
      <c r="B144" s="188"/>
      <c r="C144" s="217"/>
      <c r="D144" s="210" t="s">
        <v>146</v>
      </c>
      <c r="E144" s="218" t="s">
        <v>3</v>
      </c>
      <c r="F144" s="219" t="s">
        <v>945</v>
      </c>
      <c r="G144" s="217"/>
      <c r="H144" s="220">
        <v>16.579999999999998</v>
      </c>
      <c r="L144" s="188"/>
      <c r="M144" s="191"/>
      <c r="T144" s="192"/>
      <c r="AT144" s="190" t="s">
        <v>146</v>
      </c>
      <c r="AU144" s="190" t="s">
        <v>79</v>
      </c>
      <c r="AV144" s="189" t="s">
        <v>79</v>
      </c>
      <c r="AW144" s="189" t="s">
        <v>31</v>
      </c>
      <c r="AX144" s="189" t="s">
        <v>70</v>
      </c>
      <c r="AY144" s="190" t="s">
        <v>133</v>
      </c>
    </row>
    <row r="145" spans="2:65" s="184" customFormat="1" x14ac:dyDescent="0.2">
      <c r="B145" s="183"/>
      <c r="C145" s="214"/>
      <c r="D145" s="210" t="s">
        <v>146</v>
      </c>
      <c r="E145" s="215" t="s">
        <v>3</v>
      </c>
      <c r="F145" s="216" t="s">
        <v>935</v>
      </c>
      <c r="G145" s="214"/>
      <c r="H145" s="215" t="s">
        <v>3</v>
      </c>
      <c r="L145" s="183"/>
      <c r="M145" s="186"/>
      <c r="T145" s="187"/>
      <c r="AT145" s="185" t="s">
        <v>146</v>
      </c>
      <c r="AU145" s="185" t="s">
        <v>79</v>
      </c>
      <c r="AV145" s="184" t="s">
        <v>77</v>
      </c>
      <c r="AW145" s="184" t="s">
        <v>31</v>
      </c>
      <c r="AX145" s="184" t="s">
        <v>70</v>
      </c>
      <c r="AY145" s="185" t="s">
        <v>133</v>
      </c>
    </row>
    <row r="146" spans="2:65" s="189" customFormat="1" x14ac:dyDescent="0.2">
      <c r="B146" s="188"/>
      <c r="C146" s="217"/>
      <c r="D146" s="210" t="s">
        <v>146</v>
      </c>
      <c r="E146" s="218" t="s">
        <v>3</v>
      </c>
      <c r="F146" s="219" t="s">
        <v>946</v>
      </c>
      <c r="G146" s="217"/>
      <c r="H146" s="220">
        <v>11.63</v>
      </c>
      <c r="L146" s="188"/>
      <c r="M146" s="191"/>
      <c r="T146" s="192"/>
      <c r="AT146" s="190" t="s">
        <v>146</v>
      </c>
      <c r="AU146" s="190" t="s">
        <v>79</v>
      </c>
      <c r="AV146" s="189" t="s">
        <v>79</v>
      </c>
      <c r="AW146" s="189" t="s">
        <v>31</v>
      </c>
      <c r="AX146" s="189" t="s">
        <v>70</v>
      </c>
      <c r="AY146" s="190" t="s">
        <v>133</v>
      </c>
    </row>
    <row r="147" spans="2:65" s="184" customFormat="1" x14ac:dyDescent="0.2">
      <c r="B147" s="183"/>
      <c r="C147" s="214"/>
      <c r="D147" s="210" t="s">
        <v>146</v>
      </c>
      <c r="E147" s="215" t="s">
        <v>3</v>
      </c>
      <c r="F147" s="216" t="s">
        <v>937</v>
      </c>
      <c r="G147" s="214"/>
      <c r="H147" s="215" t="s">
        <v>3</v>
      </c>
      <c r="L147" s="183"/>
      <c r="M147" s="186"/>
      <c r="T147" s="187"/>
      <c r="AT147" s="185" t="s">
        <v>146</v>
      </c>
      <c r="AU147" s="185" t="s">
        <v>79</v>
      </c>
      <c r="AV147" s="184" t="s">
        <v>77</v>
      </c>
      <c r="AW147" s="184" t="s">
        <v>31</v>
      </c>
      <c r="AX147" s="184" t="s">
        <v>70</v>
      </c>
      <c r="AY147" s="185" t="s">
        <v>133</v>
      </c>
    </row>
    <row r="148" spans="2:65" s="189" customFormat="1" x14ac:dyDescent="0.2">
      <c r="B148" s="188"/>
      <c r="C148" s="217"/>
      <c r="D148" s="210" t="s">
        <v>146</v>
      </c>
      <c r="E148" s="218" t="s">
        <v>3</v>
      </c>
      <c r="F148" s="219" t="s">
        <v>947</v>
      </c>
      <c r="G148" s="217"/>
      <c r="H148" s="220">
        <v>12.53</v>
      </c>
      <c r="L148" s="188"/>
      <c r="M148" s="191"/>
      <c r="T148" s="192"/>
      <c r="AT148" s="190" t="s">
        <v>146</v>
      </c>
      <c r="AU148" s="190" t="s">
        <v>79</v>
      </c>
      <c r="AV148" s="189" t="s">
        <v>79</v>
      </c>
      <c r="AW148" s="189" t="s">
        <v>31</v>
      </c>
      <c r="AX148" s="189" t="s">
        <v>70</v>
      </c>
      <c r="AY148" s="190" t="s">
        <v>133</v>
      </c>
    </row>
    <row r="149" spans="2:65" s="184" customFormat="1" x14ac:dyDescent="0.2">
      <c r="B149" s="183"/>
      <c r="C149" s="214"/>
      <c r="D149" s="210" t="s">
        <v>146</v>
      </c>
      <c r="E149" s="215" t="s">
        <v>3</v>
      </c>
      <c r="F149" s="216" t="s">
        <v>939</v>
      </c>
      <c r="G149" s="214"/>
      <c r="H149" s="215" t="s">
        <v>3</v>
      </c>
      <c r="L149" s="183"/>
      <c r="M149" s="186"/>
      <c r="T149" s="187"/>
      <c r="AT149" s="185" t="s">
        <v>146</v>
      </c>
      <c r="AU149" s="185" t="s">
        <v>79</v>
      </c>
      <c r="AV149" s="184" t="s">
        <v>77</v>
      </c>
      <c r="AW149" s="184" t="s">
        <v>31</v>
      </c>
      <c r="AX149" s="184" t="s">
        <v>70</v>
      </c>
      <c r="AY149" s="185" t="s">
        <v>133</v>
      </c>
    </row>
    <row r="150" spans="2:65" s="189" customFormat="1" x14ac:dyDescent="0.2">
      <c r="B150" s="188"/>
      <c r="C150" s="217"/>
      <c r="D150" s="210" t="s">
        <v>146</v>
      </c>
      <c r="E150" s="218" t="s">
        <v>3</v>
      </c>
      <c r="F150" s="219" t="s">
        <v>948</v>
      </c>
      <c r="G150" s="217"/>
      <c r="H150" s="220">
        <v>23.3</v>
      </c>
      <c r="L150" s="188"/>
      <c r="M150" s="191"/>
      <c r="T150" s="192"/>
      <c r="AT150" s="190" t="s">
        <v>146</v>
      </c>
      <c r="AU150" s="190" t="s">
        <v>79</v>
      </c>
      <c r="AV150" s="189" t="s">
        <v>79</v>
      </c>
      <c r="AW150" s="189" t="s">
        <v>31</v>
      </c>
      <c r="AX150" s="189" t="s">
        <v>70</v>
      </c>
      <c r="AY150" s="190" t="s">
        <v>133</v>
      </c>
    </row>
    <row r="151" spans="2:65" s="197" customFormat="1" x14ac:dyDescent="0.2">
      <c r="B151" s="196"/>
      <c r="C151" s="229"/>
      <c r="D151" s="210" t="s">
        <v>146</v>
      </c>
      <c r="E151" s="230" t="s">
        <v>3</v>
      </c>
      <c r="F151" s="231" t="s">
        <v>281</v>
      </c>
      <c r="G151" s="229"/>
      <c r="H151" s="232">
        <v>83.59</v>
      </c>
      <c r="L151" s="196"/>
      <c r="M151" s="199"/>
      <c r="T151" s="200"/>
      <c r="AT151" s="198" t="s">
        <v>146</v>
      </c>
      <c r="AU151" s="198" t="s">
        <v>79</v>
      </c>
      <c r="AV151" s="197" t="s">
        <v>140</v>
      </c>
      <c r="AW151" s="197" t="s">
        <v>31</v>
      </c>
      <c r="AX151" s="197" t="s">
        <v>77</v>
      </c>
      <c r="AY151" s="198" t="s">
        <v>133</v>
      </c>
    </row>
    <row r="152" spans="2:65" s="189" customFormat="1" x14ac:dyDescent="0.2">
      <c r="B152" s="188"/>
      <c r="C152" s="217"/>
      <c r="D152" s="210" t="s">
        <v>146</v>
      </c>
      <c r="E152" s="217"/>
      <c r="F152" s="219" t="s">
        <v>950</v>
      </c>
      <c r="G152" s="217"/>
      <c r="H152" s="220">
        <v>167.18</v>
      </c>
      <c r="L152" s="188"/>
      <c r="M152" s="191"/>
      <c r="T152" s="192"/>
      <c r="AT152" s="190" t="s">
        <v>146</v>
      </c>
      <c r="AU152" s="190" t="s">
        <v>79</v>
      </c>
      <c r="AV152" s="189" t="s">
        <v>79</v>
      </c>
      <c r="AW152" s="189" t="s">
        <v>4</v>
      </c>
      <c r="AX152" s="189" t="s">
        <v>77</v>
      </c>
      <c r="AY152" s="190" t="s">
        <v>133</v>
      </c>
    </row>
    <row r="153" spans="2:65" s="108" customFormat="1" ht="24.2" customHeight="1" x14ac:dyDescent="0.2">
      <c r="B153" s="2"/>
      <c r="C153" s="204" t="s">
        <v>140</v>
      </c>
      <c r="D153" s="204" t="s">
        <v>135</v>
      </c>
      <c r="E153" s="205" t="s">
        <v>951</v>
      </c>
      <c r="F153" s="206" t="s">
        <v>952</v>
      </c>
      <c r="G153" s="207" t="s">
        <v>552</v>
      </c>
      <c r="H153" s="208">
        <v>2</v>
      </c>
      <c r="I153" s="86"/>
      <c r="J153" s="4">
        <f>ROUND(I153*H153,2)</f>
        <v>0</v>
      </c>
      <c r="K153" s="3" t="s">
        <v>139</v>
      </c>
      <c r="L153" s="2"/>
      <c r="M153" s="175" t="s">
        <v>3</v>
      </c>
      <c r="N153" s="176" t="s">
        <v>41</v>
      </c>
      <c r="O153" s="177">
        <v>0.84</v>
      </c>
      <c r="P153" s="177">
        <f>O153*H153</f>
        <v>1.68</v>
      </c>
      <c r="Q153" s="177">
        <v>4.8000000000000001E-4</v>
      </c>
      <c r="R153" s="177">
        <f>Q153*H153</f>
        <v>9.6000000000000002E-4</v>
      </c>
      <c r="S153" s="177">
        <v>0</v>
      </c>
      <c r="T153" s="178">
        <f>S153*H153</f>
        <v>0</v>
      </c>
      <c r="AR153" s="179" t="s">
        <v>140</v>
      </c>
      <c r="AT153" s="179" t="s">
        <v>135</v>
      </c>
      <c r="AU153" s="179" t="s">
        <v>79</v>
      </c>
      <c r="AY153" s="99" t="s">
        <v>133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99" t="s">
        <v>77</v>
      </c>
      <c r="BK153" s="180">
        <f>ROUND(I153*H153,2)</f>
        <v>0</v>
      </c>
      <c r="BL153" s="99" t="s">
        <v>140</v>
      </c>
      <c r="BM153" s="179" t="s">
        <v>953</v>
      </c>
    </row>
    <row r="154" spans="2:65" s="108" customFormat="1" ht="29.25" x14ac:dyDescent="0.2">
      <c r="B154" s="2"/>
      <c r="C154" s="209"/>
      <c r="D154" s="210" t="s">
        <v>142</v>
      </c>
      <c r="E154" s="209"/>
      <c r="F154" s="211" t="s">
        <v>954</v>
      </c>
      <c r="G154" s="209"/>
      <c r="H154" s="209"/>
      <c r="L154" s="2"/>
      <c r="M154" s="181"/>
      <c r="T154" s="182"/>
      <c r="AT154" s="99" t="s">
        <v>142</v>
      </c>
      <c r="AU154" s="99" t="s">
        <v>79</v>
      </c>
    </row>
    <row r="155" spans="2:65" s="108" customFormat="1" x14ac:dyDescent="0.2">
      <c r="B155" s="2"/>
      <c r="C155" s="209"/>
      <c r="D155" s="212" t="s">
        <v>144</v>
      </c>
      <c r="E155" s="209"/>
      <c r="F155" s="213" t="s">
        <v>955</v>
      </c>
      <c r="G155" s="209"/>
      <c r="H155" s="209"/>
      <c r="L155" s="2"/>
      <c r="M155" s="181"/>
      <c r="T155" s="182"/>
      <c r="AT155" s="99" t="s">
        <v>144</v>
      </c>
      <c r="AU155" s="99" t="s">
        <v>79</v>
      </c>
    </row>
    <row r="156" spans="2:65" s="108" customFormat="1" ht="33" customHeight="1" x14ac:dyDescent="0.2">
      <c r="B156" s="2"/>
      <c r="C156" s="221" t="s">
        <v>169</v>
      </c>
      <c r="D156" s="221" t="s">
        <v>224</v>
      </c>
      <c r="E156" s="222" t="s">
        <v>956</v>
      </c>
      <c r="F156" s="223" t="s">
        <v>957</v>
      </c>
      <c r="G156" s="224" t="s">
        <v>552</v>
      </c>
      <c r="H156" s="225">
        <v>1</v>
      </c>
      <c r="I156" s="87"/>
      <c r="J156" s="6">
        <f>ROUND(I156*H156,2)</f>
        <v>0</v>
      </c>
      <c r="K156" s="5" t="s">
        <v>139</v>
      </c>
      <c r="L156" s="193"/>
      <c r="M156" s="194" t="s">
        <v>3</v>
      </c>
      <c r="N156" s="195" t="s">
        <v>41</v>
      </c>
      <c r="O156" s="177">
        <v>0</v>
      </c>
      <c r="P156" s="177">
        <f>O156*H156</f>
        <v>0</v>
      </c>
      <c r="Q156" s="177">
        <v>1.225E-2</v>
      </c>
      <c r="R156" s="177">
        <f>Q156*H156</f>
        <v>1.225E-2</v>
      </c>
      <c r="S156" s="177">
        <v>0</v>
      </c>
      <c r="T156" s="178">
        <f>S156*H156</f>
        <v>0</v>
      </c>
      <c r="AR156" s="179" t="s">
        <v>188</v>
      </c>
      <c r="AT156" s="179" t="s">
        <v>224</v>
      </c>
      <c r="AU156" s="179" t="s">
        <v>79</v>
      </c>
      <c r="AY156" s="99" t="s">
        <v>133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99" t="s">
        <v>77</v>
      </c>
      <c r="BK156" s="180">
        <f>ROUND(I156*H156,2)</f>
        <v>0</v>
      </c>
      <c r="BL156" s="99" t="s">
        <v>140</v>
      </c>
      <c r="BM156" s="179" t="s">
        <v>958</v>
      </c>
    </row>
    <row r="157" spans="2:65" s="108" customFormat="1" ht="19.5" x14ac:dyDescent="0.2">
      <c r="B157" s="2"/>
      <c r="C157" s="209"/>
      <c r="D157" s="210" t="s">
        <v>142</v>
      </c>
      <c r="E157" s="209"/>
      <c r="F157" s="211" t="s">
        <v>957</v>
      </c>
      <c r="G157" s="209"/>
      <c r="H157" s="209"/>
      <c r="L157" s="2"/>
      <c r="M157" s="181"/>
      <c r="T157" s="182"/>
      <c r="AT157" s="99" t="s">
        <v>142</v>
      </c>
      <c r="AU157" s="99" t="s">
        <v>79</v>
      </c>
    </row>
    <row r="158" spans="2:65" s="108" customFormat="1" ht="33" customHeight="1" x14ac:dyDescent="0.2">
      <c r="B158" s="2"/>
      <c r="C158" s="221" t="s">
        <v>175</v>
      </c>
      <c r="D158" s="221" t="s">
        <v>224</v>
      </c>
      <c r="E158" s="222" t="s">
        <v>959</v>
      </c>
      <c r="F158" s="223" t="s">
        <v>960</v>
      </c>
      <c r="G158" s="224" t="s">
        <v>552</v>
      </c>
      <c r="H158" s="225">
        <v>1</v>
      </c>
      <c r="I158" s="87"/>
      <c r="J158" s="6">
        <f>ROUND(I158*H158,2)</f>
        <v>0</v>
      </c>
      <c r="K158" s="5" t="s">
        <v>139</v>
      </c>
      <c r="L158" s="193"/>
      <c r="M158" s="194" t="s">
        <v>3</v>
      </c>
      <c r="N158" s="195" t="s">
        <v>41</v>
      </c>
      <c r="O158" s="177">
        <v>0</v>
      </c>
      <c r="P158" s="177">
        <f>O158*H158</f>
        <v>0</v>
      </c>
      <c r="Q158" s="177">
        <v>1.2489999999999999E-2</v>
      </c>
      <c r="R158" s="177">
        <f>Q158*H158</f>
        <v>1.2489999999999999E-2</v>
      </c>
      <c r="S158" s="177">
        <v>0</v>
      </c>
      <c r="T158" s="178">
        <f>S158*H158</f>
        <v>0</v>
      </c>
      <c r="AR158" s="179" t="s">
        <v>188</v>
      </c>
      <c r="AT158" s="179" t="s">
        <v>224</v>
      </c>
      <c r="AU158" s="179" t="s">
        <v>79</v>
      </c>
      <c r="AY158" s="99" t="s">
        <v>133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99" t="s">
        <v>77</v>
      </c>
      <c r="BK158" s="180">
        <f>ROUND(I158*H158,2)</f>
        <v>0</v>
      </c>
      <c r="BL158" s="99" t="s">
        <v>140</v>
      </c>
      <c r="BM158" s="179" t="s">
        <v>961</v>
      </c>
    </row>
    <row r="159" spans="2:65" s="108" customFormat="1" ht="19.5" x14ac:dyDescent="0.2">
      <c r="B159" s="2"/>
      <c r="C159" s="209"/>
      <c r="D159" s="210" t="s">
        <v>142</v>
      </c>
      <c r="E159" s="209"/>
      <c r="F159" s="211" t="s">
        <v>960</v>
      </c>
      <c r="G159" s="209"/>
      <c r="H159" s="209"/>
      <c r="L159" s="2"/>
      <c r="M159" s="181"/>
      <c r="T159" s="182"/>
      <c r="AT159" s="99" t="s">
        <v>142</v>
      </c>
      <c r="AU159" s="99" t="s">
        <v>79</v>
      </c>
    </row>
    <row r="160" spans="2:65" s="164" customFormat="1" ht="22.7" customHeight="1" x14ac:dyDescent="0.2">
      <c r="B160" s="163"/>
      <c r="C160" s="226"/>
      <c r="D160" s="227" t="s">
        <v>69</v>
      </c>
      <c r="E160" s="228" t="s">
        <v>195</v>
      </c>
      <c r="F160" s="228" t="s">
        <v>334</v>
      </c>
      <c r="G160" s="226"/>
      <c r="H160" s="226"/>
      <c r="J160" s="174">
        <f>BK160</f>
        <v>0</v>
      </c>
      <c r="L160" s="163"/>
      <c r="M160" s="168"/>
      <c r="P160" s="169">
        <f>SUM(P161:P229)</f>
        <v>223.18437</v>
      </c>
      <c r="R160" s="169">
        <f>SUM(R161:R229)</f>
        <v>1.42636E-2</v>
      </c>
      <c r="T160" s="170">
        <f>SUM(T161:T229)</f>
        <v>11.424512200000001</v>
      </c>
      <c r="AR160" s="165" t="s">
        <v>77</v>
      </c>
      <c r="AT160" s="171" t="s">
        <v>69</v>
      </c>
      <c r="AU160" s="171" t="s">
        <v>77</v>
      </c>
      <c r="AY160" s="165" t="s">
        <v>133</v>
      </c>
      <c r="BK160" s="172">
        <f>SUM(BK161:BK229)</f>
        <v>0</v>
      </c>
    </row>
    <row r="161" spans="2:65" s="108" customFormat="1" ht="33" customHeight="1" x14ac:dyDescent="0.2">
      <c r="B161" s="2"/>
      <c r="C161" s="204" t="s">
        <v>181</v>
      </c>
      <c r="D161" s="204" t="s">
        <v>135</v>
      </c>
      <c r="E161" s="205" t="s">
        <v>336</v>
      </c>
      <c r="F161" s="206" t="s">
        <v>337</v>
      </c>
      <c r="G161" s="207" t="s">
        <v>159</v>
      </c>
      <c r="H161" s="208">
        <v>84</v>
      </c>
      <c r="I161" s="86"/>
      <c r="J161" s="4">
        <f>ROUND(I161*H161,2)</f>
        <v>0</v>
      </c>
      <c r="K161" s="3" t="s">
        <v>139</v>
      </c>
      <c r="L161" s="2"/>
      <c r="M161" s="175" t="s">
        <v>3</v>
      </c>
      <c r="N161" s="176" t="s">
        <v>41</v>
      </c>
      <c r="O161" s="177">
        <v>0.105</v>
      </c>
      <c r="P161" s="177">
        <f>O161*H161</f>
        <v>8.82</v>
      </c>
      <c r="Q161" s="177">
        <v>1.2999999999999999E-4</v>
      </c>
      <c r="R161" s="177">
        <f>Q161*H161</f>
        <v>1.0919999999999999E-2</v>
      </c>
      <c r="S161" s="177">
        <v>0</v>
      </c>
      <c r="T161" s="178">
        <f>S161*H161</f>
        <v>0</v>
      </c>
      <c r="AR161" s="179" t="s">
        <v>140</v>
      </c>
      <c r="AT161" s="179" t="s">
        <v>135</v>
      </c>
      <c r="AU161" s="179" t="s">
        <v>79</v>
      </c>
      <c r="AY161" s="99" t="s">
        <v>133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99" t="s">
        <v>77</v>
      </c>
      <c r="BK161" s="180">
        <f>ROUND(I161*H161,2)</f>
        <v>0</v>
      </c>
      <c r="BL161" s="99" t="s">
        <v>140</v>
      </c>
      <c r="BM161" s="179" t="s">
        <v>962</v>
      </c>
    </row>
    <row r="162" spans="2:65" s="108" customFormat="1" ht="19.5" x14ac:dyDescent="0.2">
      <c r="B162" s="2"/>
      <c r="C162" s="209"/>
      <c r="D162" s="210" t="s">
        <v>142</v>
      </c>
      <c r="E162" s="209"/>
      <c r="F162" s="211" t="s">
        <v>339</v>
      </c>
      <c r="G162" s="209"/>
      <c r="H162" s="209"/>
      <c r="L162" s="2"/>
      <c r="M162" s="181"/>
      <c r="T162" s="182"/>
      <c r="AT162" s="99" t="s">
        <v>142</v>
      </c>
      <c r="AU162" s="99" t="s">
        <v>79</v>
      </c>
    </row>
    <row r="163" spans="2:65" s="108" customFormat="1" x14ac:dyDescent="0.2">
      <c r="B163" s="2"/>
      <c r="C163" s="209"/>
      <c r="D163" s="212" t="s">
        <v>144</v>
      </c>
      <c r="E163" s="209"/>
      <c r="F163" s="213" t="s">
        <v>340</v>
      </c>
      <c r="G163" s="209"/>
      <c r="H163" s="209"/>
      <c r="L163" s="2"/>
      <c r="M163" s="181"/>
      <c r="T163" s="182"/>
      <c r="AT163" s="99" t="s">
        <v>144</v>
      </c>
      <c r="AU163" s="99" t="s">
        <v>79</v>
      </c>
    </row>
    <row r="164" spans="2:65" s="108" customFormat="1" ht="24.2" customHeight="1" x14ac:dyDescent="0.2">
      <c r="B164" s="2"/>
      <c r="C164" s="204" t="s">
        <v>188</v>
      </c>
      <c r="D164" s="204" t="s">
        <v>135</v>
      </c>
      <c r="E164" s="205" t="s">
        <v>342</v>
      </c>
      <c r="F164" s="206" t="s">
        <v>343</v>
      </c>
      <c r="G164" s="207" t="s">
        <v>159</v>
      </c>
      <c r="H164" s="208">
        <v>83.59</v>
      </c>
      <c r="I164" s="86"/>
      <c r="J164" s="4">
        <f>ROUND(I164*H164,2)</f>
        <v>0</v>
      </c>
      <c r="K164" s="3" t="s">
        <v>139</v>
      </c>
      <c r="L164" s="2"/>
      <c r="M164" s="175" t="s">
        <v>3</v>
      </c>
      <c r="N164" s="176" t="s">
        <v>41</v>
      </c>
      <c r="O164" s="177">
        <v>0.308</v>
      </c>
      <c r="P164" s="177">
        <f>O164*H164</f>
        <v>25.745720000000002</v>
      </c>
      <c r="Q164" s="177">
        <v>4.0000000000000003E-5</v>
      </c>
      <c r="R164" s="177">
        <f>Q164*H164</f>
        <v>3.3436000000000004E-3</v>
      </c>
      <c r="S164" s="177">
        <v>0</v>
      </c>
      <c r="T164" s="178">
        <f>S164*H164</f>
        <v>0</v>
      </c>
      <c r="AR164" s="179" t="s">
        <v>140</v>
      </c>
      <c r="AT164" s="179" t="s">
        <v>135</v>
      </c>
      <c r="AU164" s="179" t="s">
        <v>79</v>
      </c>
      <c r="AY164" s="99" t="s">
        <v>133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99" t="s">
        <v>77</v>
      </c>
      <c r="BK164" s="180">
        <f>ROUND(I164*H164,2)</f>
        <v>0</v>
      </c>
      <c r="BL164" s="99" t="s">
        <v>140</v>
      </c>
      <c r="BM164" s="179" t="s">
        <v>963</v>
      </c>
    </row>
    <row r="165" spans="2:65" s="108" customFormat="1" ht="19.5" x14ac:dyDescent="0.2">
      <c r="B165" s="2"/>
      <c r="C165" s="209"/>
      <c r="D165" s="210" t="s">
        <v>142</v>
      </c>
      <c r="E165" s="209"/>
      <c r="F165" s="211" t="s">
        <v>345</v>
      </c>
      <c r="G165" s="209"/>
      <c r="H165" s="209"/>
      <c r="L165" s="2"/>
      <c r="M165" s="181"/>
      <c r="T165" s="182"/>
      <c r="AT165" s="99" t="s">
        <v>142</v>
      </c>
      <c r="AU165" s="99" t="s">
        <v>79</v>
      </c>
    </row>
    <row r="166" spans="2:65" s="108" customFormat="1" x14ac:dyDescent="0.2">
      <c r="B166" s="2"/>
      <c r="C166" s="209"/>
      <c r="D166" s="212" t="s">
        <v>144</v>
      </c>
      <c r="E166" s="209"/>
      <c r="F166" s="213" t="s">
        <v>346</v>
      </c>
      <c r="G166" s="209"/>
      <c r="H166" s="209"/>
      <c r="L166" s="2"/>
      <c r="M166" s="181"/>
      <c r="T166" s="182"/>
      <c r="AT166" s="99" t="s">
        <v>144</v>
      </c>
      <c r="AU166" s="99" t="s">
        <v>79</v>
      </c>
    </row>
    <row r="167" spans="2:65" s="184" customFormat="1" x14ac:dyDescent="0.2">
      <c r="B167" s="183"/>
      <c r="C167" s="214"/>
      <c r="D167" s="210" t="s">
        <v>146</v>
      </c>
      <c r="E167" s="215" t="s">
        <v>3</v>
      </c>
      <c r="F167" s="216" t="s">
        <v>927</v>
      </c>
      <c r="G167" s="214"/>
      <c r="H167" s="215" t="s">
        <v>3</v>
      </c>
      <c r="L167" s="183"/>
      <c r="M167" s="186"/>
      <c r="T167" s="187"/>
      <c r="AT167" s="185" t="s">
        <v>146</v>
      </c>
      <c r="AU167" s="185" t="s">
        <v>79</v>
      </c>
      <c r="AV167" s="184" t="s">
        <v>77</v>
      </c>
      <c r="AW167" s="184" t="s">
        <v>31</v>
      </c>
      <c r="AX167" s="184" t="s">
        <v>70</v>
      </c>
      <c r="AY167" s="185" t="s">
        <v>133</v>
      </c>
    </row>
    <row r="168" spans="2:65" s="189" customFormat="1" x14ac:dyDescent="0.2">
      <c r="B168" s="188"/>
      <c r="C168" s="217"/>
      <c r="D168" s="210" t="s">
        <v>146</v>
      </c>
      <c r="E168" s="218" t="s">
        <v>3</v>
      </c>
      <c r="F168" s="219" t="s">
        <v>942</v>
      </c>
      <c r="G168" s="217"/>
      <c r="H168" s="220">
        <v>14.84</v>
      </c>
      <c r="L168" s="188"/>
      <c r="M168" s="191"/>
      <c r="T168" s="192"/>
      <c r="AT168" s="190" t="s">
        <v>146</v>
      </c>
      <c r="AU168" s="190" t="s">
        <v>79</v>
      </c>
      <c r="AV168" s="189" t="s">
        <v>79</v>
      </c>
      <c r="AW168" s="189" t="s">
        <v>31</v>
      </c>
      <c r="AX168" s="189" t="s">
        <v>70</v>
      </c>
      <c r="AY168" s="190" t="s">
        <v>133</v>
      </c>
    </row>
    <row r="169" spans="2:65" s="184" customFormat="1" x14ac:dyDescent="0.2">
      <c r="B169" s="183"/>
      <c r="C169" s="214"/>
      <c r="D169" s="210" t="s">
        <v>146</v>
      </c>
      <c r="E169" s="215" t="s">
        <v>3</v>
      </c>
      <c r="F169" s="216" t="s">
        <v>929</v>
      </c>
      <c r="G169" s="214"/>
      <c r="H169" s="215" t="s">
        <v>3</v>
      </c>
      <c r="L169" s="183"/>
      <c r="M169" s="186"/>
      <c r="T169" s="187"/>
      <c r="AT169" s="185" t="s">
        <v>146</v>
      </c>
      <c r="AU169" s="185" t="s">
        <v>79</v>
      </c>
      <c r="AV169" s="184" t="s">
        <v>77</v>
      </c>
      <c r="AW169" s="184" t="s">
        <v>31</v>
      </c>
      <c r="AX169" s="184" t="s">
        <v>70</v>
      </c>
      <c r="AY169" s="185" t="s">
        <v>133</v>
      </c>
    </row>
    <row r="170" spans="2:65" s="189" customFormat="1" x14ac:dyDescent="0.2">
      <c r="B170" s="188"/>
      <c r="C170" s="217"/>
      <c r="D170" s="210" t="s">
        <v>146</v>
      </c>
      <c r="E170" s="218" t="s">
        <v>3</v>
      </c>
      <c r="F170" s="219" t="s">
        <v>943</v>
      </c>
      <c r="G170" s="217"/>
      <c r="H170" s="220">
        <v>3.29</v>
      </c>
      <c r="L170" s="188"/>
      <c r="M170" s="191"/>
      <c r="T170" s="192"/>
      <c r="AT170" s="190" t="s">
        <v>146</v>
      </c>
      <c r="AU170" s="190" t="s">
        <v>79</v>
      </c>
      <c r="AV170" s="189" t="s">
        <v>79</v>
      </c>
      <c r="AW170" s="189" t="s">
        <v>31</v>
      </c>
      <c r="AX170" s="189" t="s">
        <v>70</v>
      </c>
      <c r="AY170" s="190" t="s">
        <v>133</v>
      </c>
    </row>
    <row r="171" spans="2:65" s="184" customFormat="1" x14ac:dyDescent="0.2">
      <c r="B171" s="183"/>
      <c r="C171" s="214"/>
      <c r="D171" s="210" t="s">
        <v>146</v>
      </c>
      <c r="E171" s="215" t="s">
        <v>3</v>
      </c>
      <c r="F171" s="216" t="s">
        <v>931</v>
      </c>
      <c r="G171" s="214"/>
      <c r="H171" s="215" t="s">
        <v>3</v>
      </c>
      <c r="L171" s="183"/>
      <c r="M171" s="186"/>
      <c r="T171" s="187"/>
      <c r="AT171" s="185" t="s">
        <v>146</v>
      </c>
      <c r="AU171" s="185" t="s">
        <v>79</v>
      </c>
      <c r="AV171" s="184" t="s">
        <v>77</v>
      </c>
      <c r="AW171" s="184" t="s">
        <v>31</v>
      </c>
      <c r="AX171" s="184" t="s">
        <v>70</v>
      </c>
      <c r="AY171" s="185" t="s">
        <v>133</v>
      </c>
    </row>
    <row r="172" spans="2:65" s="189" customFormat="1" x14ac:dyDescent="0.2">
      <c r="B172" s="188"/>
      <c r="C172" s="217"/>
      <c r="D172" s="210" t="s">
        <v>146</v>
      </c>
      <c r="E172" s="218" t="s">
        <v>3</v>
      </c>
      <c r="F172" s="219" t="s">
        <v>944</v>
      </c>
      <c r="G172" s="217"/>
      <c r="H172" s="220">
        <v>1.42</v>
      </c>
      <c r="L172" s="188"/>
      <c r="M172" s="191"/>
      <c r="T172" s="192"/>
      <c r="AT172" s="190" t="s">
        <v>146</v>
      </c>
      <c r="AU172" s="190" t="s">
        <v>79</v>
      </c>
      <c r="AV172" s="189" t="s">
        <v>79</v>
      </c>
      <c r="AW172" s="189" t="s">
        <v>31</v>
      </c>
      <c r="AX172" s="189" t="s">
        <v>70</v>
      </c>
      <c r="AY172" s="190" t="s">
        <v>133</v>
      </c>
    </row>
    <row r="173" spans="2:65" s="184" customFormat="1" x14ac:dyDescent="0.2">
      <c r="B173" s="183"/>
      <c r="C173" s="214"/>
      <c r="D173" s="210" t="s">
        <v>146</v>
      </c>
      <c r="E173" s="215" t="s">
        <v>3</v>
      </c>
      <c r="F173" s="216" t="s">
        <v>933</v>
      </c>
      <c r="G173" s="214"/>
      <c r="H173" s="215" t="s">
        <v>3</v>
      </c>
      <c r="L173" s="183"/>
      <c r="M173" s="186"/>
      <c r="T173" s="187"/>
      <c r="AT173" s="185" t="s">
        <v>146</v>
      </c>
      <c r="AU173" s="185" t="s">
        <v>79</v>
      </c>
      <c r="AV173" s="184" t="s">
        <v>77</v>
      </c>
      <c r="AW173" s="184" t="s">
        <v>31</v>
      </c>
      <c r="AX173" s="184" t="s">
        <v>70</v>
      </c>
      <c r="AY173" s="185" t="s">
        <v>133</v>
      </c>
    </row>
    <row r="174" spans="2:65" s="189" customFormat="1" x14ac:dyDescent="0.2">
      <c r="B174" s="188"/>
      <c r="C174" s="217"/>
      <c r="D174" s="210" t="s">
        <v>146</v>
      </c>
      <c r="E174" s="218" t="s">
        <v>3</v>
      </c>
      <c r="F174" s="219" t="s">
        <v>945</v>
      </c>
      <c r="G174" s="217"/>
      <c r="H174" s="220">
        <v>16.579999999999998</v>
      </c>
      <c r="L174" s="188"/>
      <c r="M174" s="191"/>
      <c r="T174" s="192"/>
      <c r="AT174" s="190" t="s">
        <v>146</v>
      </c>
      <c r="AU174" s="190" t="s">
        <v>79</v>
      </c>
      <c r="AV174" s="189" t="s">
        <v>79</v>
      </c>
      <c r="AW174" s="189" t="s">
        <v>31</v>
      </c>
      <c r="AX174" s="189" t="s">
        <v>70</v>
      </c>
      <c r="AY174" s="190" t="s">
        <v>133</v>
      </c>
    </row>
    <row r="175" spans="2:65" s="184" customFormat="1" x14ac:dyDescent="0.2">
      <c r="B175" s="183"/>
      <c r="C175" s="214"/>
      <c r="D175" s="210" t="s">
        <v>146</v>
      </c>
      <c r="E175" s="215" t="s">
        <v>3</v>
      </c>
      <c r="F175" s="216" t="s">
        <v>935</v>
      </c>
      <c r="G175" s="214"/>
      <c r="H175" s="215" t="s">
        <v>3</v>
      </c>
      <c r="L175" s="183"/>
      <c r="M175" s="186"/>
      <c r="T175" s="187"/>
      <c r="AT175" s="185" t="s">
        <v>146</v>
      </c>
      <c r="AU175" s="185" t="s">
        <v>79</v>
      </c>
      <c r="AV175" s="184" t="s">
        <v>77</v>
      </c>
      <c r="AW175" s="184" t="s">
        <v>31</v>
      </c>
      <c r="AX175" s="184" t="s">
        <v>70</v>
      </c>
      <c r="AY175" s="185" t="s">
        <v>133</v>
      </c>
    </row>
    <row r="176" spans="2:65" s="189" customFormat="1" x14ac:dyDescent="0.2">
      <c r="B176" s="188"/>
      <c r="C176" s="217"/>
      <c r="D176" s="210" t="s">
        <v>146</v>
      </c>
      <c r="E176" s="218" t="s">
        <v>3</v>
      </c>
      <c r="F176" s="219" t="s">
        <v>946</v>
      </c>
      <c r="G176" s="217"/>
      <c r="H176" s="220">
        <v>11.63</v>
      </c>
      <c r="L176" s="188"/>
      <c r="M176" s="191"/>
      <c r="T176" s="192"/>
      <c r="AT176" s="190" t="s">
        <v>146</v>
      </c>
      <c r="AU176" s="190" t="s">
        <v>79</v>
      </c>
      <c r="AV176" s="189" t="s">
        <v>79</v>
      </c>
      <c r="AW176" s="189" t="s">
        <v>31</v>
      </c>
      <c r="AX176" s="189" t="s">
        <v>70</v>
      </c>
      <c r="AY176" s="190" t="s">
        <v>133</v>
      </c>
    </row>
    <row r="177" spans="2:65" s="184" customFormat="1" x14ac:dyDescent="0.2">
      <c r="B177" s="183"/>
      <c r="C177" s="214"/>
      <c r="D177" s="210" t="s">
        <v>146</v>
      </c>
      <c r="E177" s="215" t="s">
        <v>3</v>
      </c>
      <c r="F177" s="216" t="s">
        <v>937</v>
      </c>
      <c r="G177" s="214"/>
      <c r="H177" s="215" t="s">
        <v>3</v>
      </c>
      <c r="L177" s="183"/>
      <c r="M177" s="186"/>
      <c r="T177" s="187"/>
      <c r="AT177" s="185" t="s">
        <v>146</v>
      </c>
      <c r="AU177" s="185" t="s">
        <v>79</v>
      </c>
      <c r="AV177" s="184" t="s">
        <v>77</v>
      </c>
      <c r="AW177" s="184" t="s">
        <v>31</v>
      </c>
      <c r="AX177" s="184" t="s">
        <v>70</v>
      </c>
      <c r="AY177" s="185" t="s">
        <v>133</v>
      </c>
    </row>
    <row r="178" spans="2:65" s="189" customFormat="1" x14ac:dyDescent="0.2">
      <c r="B178" s="188"/>
      <c r="C178" s="217"/>
      <c r="D178" s="210" t="s">
        <v>146</v>
      </c>
      <c r="E178" s="218" t="s">
        <v>3</v>
      </c>
      <c r="F178" s="219" t="s">
        <v>947</v>
      </c>
      <c r="G178" s="217"/>
      <c r="H178" s="220">
        <v>12.53</v>
      </c>
      <c r="L178" s="188"/>
      <c r="M178" s="191"/>
      <c r="T178" s="192"/>
      <c r="AT178" s="190" t="s">
        <v>146</v>
      </c>
      <c r="AU178" s="190" t="s">
        <v>79</v>
      </c>
      <c r="AV178" s="189" t="s">
        <v>79</v>
      </c>
      <c r="AW178" s="189" t="s">
        <v>31</v>
      </c>
      <c r="AX178" s="189" t="s">
        <v>70</v>
      </c>
      <c r="AY178" s="190" t="s">
        <v>133</v>
      </c>
    </row>
    <row r="179" spans="2:65" s="184" customFormat="1" x14ac:dyDescent="0.2">
      <c r="B179" s="183"/>
      <c r="C179" s="214"/>
      <c r="D179" s="210" t="s">
        <v>146</v>
      </c>
      <c r="E179" s="215" t="s">
        <v>3</v>
      </c>
      <c r="F179" s="216" t="s">
        <v>939</v>
      </c>
      <c r="G179" s="214"/>
      <c r="H179" s="215" t="s">
        <v>3</v>
      </c>
      <c r="L179" s="183"/>
      <c r="M179" s="186"/>
      <c r="T179" s="187"/>
      <c r="AT179" s="185" t="s">
        <v>146</v>
      </c>
      <c r="AU179" s="185" t="s">
        <v>79</v>
      </c>
      <c r="AV179" s="184" t="s">
        <v>77</v>
      </c>
      <c r="AW179" s="184" t="s">
        <v>31</v>
      </c>
      <c r="AX179" s="184" t="s">
        <v>70</v>
      </c>
      <c r="AY179" s="185" t="s">
        <v>133</v>
      </c>
    </row>
    <row r="180" spans="2:65" s="189" customFormat="1" x14ac:dyDescent="0.2">
      <c r="B180" s="188"/>
      <c r="C180" s="217"/>
      <c r="D180" s="210" t="s">
        <v>146</v>
      </c>
      <c r="E180" s="218" t="s">
        <v>3</v>
      </c>
      <c r="F180" s="219" t="s">
        <v>948</v>
      </c>
      <c r="G180" s="217"/>
      <c r="H180" s="220">
        <v>23.3</v>
      </c>
      <c r="L180" s="188"/>
      <c r="M180" s="191"/>
      <c r="T180" s="192"/>
      <c r="AT180" s="190" t="s">
        <v>146</v>
      </c>
      <c r="AU180" s="190" t="s">
        <v>79</v>
      </c>
      <c r="AV180" s="189" t="s">
        <v>79</v>
      </c>
      <c r="AW180" s="189" t="s">
        <v>31</v>
      </c>
      <c r="AX180" s="189" t="s">
        <v>70</v>
      </c>
      <c r="AY180" s="190" t="s">
        <v>133</v>
      </c>
    </row>
    <row r="181" spans="2:65" s="197" customFormat="1" x14ac:dyDescent="0.2">
      <c r="B181" s="196"/>
      <c r="C181" s="229"/>
      <c r="D181" s="210" t="s">
        <v>146</v>
      </c>
      <c r="E181" s="230" t="s">
        <v>3</v>
      </c>
      <c r="F181" s="231" t="s">
        <v>281</v>
      </c>
      <c r="G181" s="229"/>
      <c r="H181" s="232">
        <v>83.59</v>
      </c>
      <c r="L181" s="196"/>
      <c r="M181" s="199"/>
      <c r="T181" s="200"/>
      <c r="AT181" s="198" t="s">
        <v>146</v>
      </c>
      <c r="AU181" s="198" t="s">
        <v>79</v>
      </c>
      <c r="AV181" s="197" t="s">
        <v>140</v>
      </c>
      <c r="AW181" s="197" t="s">
        <v>31</v>
      </c>
      <c r="AX181" s="197" t="s">
        <v>77</v>
      </c>
      <c r="AY181" s="198" t="s">
        <v>133</v>
      </c>
    </row>
    <row r="182" spans="2:65" s="108" customFormat="1" ht="21.75" customHeight="1" x14ac:dyDescent="0.2">
      <c r="B182" s="2"/>
      <c r="C182" s="204" t="s">
        <v>195</v>
      </c>
      <c r="D182" s="204" t="s">
        <v>135</v>
      </c>
      <c r="E182" s="205" t="s">
        <v>964</v>
      </c>
      <c r="F182" s="206" t="s">
        <v>965</v>
      </c>
      <c r="G182" s="207" t="s">
        <v>159</v>
      </c>
      <c r="H182" s="208">
        <v>16.079999999999998</v>
      </c>
      <c r="I182" s="86"/>
      <c r="J182" s="4">
        <f>ROUND(I182*H182,2)</f>
        <v>0</v>
      </c>
      <c r="K182" s="3" t="s">
        <v>139</v>
      </c>
      <c r="L182" s="2"/>
      <c r="M182" s="175" t="s">
        <v>3</v>
      </c>
      <c r="N182" s="176" t="s">
        <v>41</v>
      </c>
      <c r="O182" s="177">
        <v>0.245</v>
      </c>
      <c r="P182" s="177">
        <f>O182*H182</f>
        <v>3.9395999999999995</v>
      </c>
      <c r="Q182" s="177">
        <v>0</v>
      </c>
      <c r="R182" s="177">
        <f>Q182*H182</f>
        <v>0</v>
      </c>
      <c r="S182" s="177">
        <v>0.13100000000000001</v>
      </c>
      <c r="T182" s="178">
        <f>S182*H182</f>
        <v>2.1064799999999999</v>
      </c>
      <c r="AR182" s="179" t="s">
        <v>140</v>
      </c>
      <c r="AT182" s="179" t="s">
        <v>135</v>
      </c>
      <c r="AU182" s="179" t="s">
        <v>79</v>
      </c>
      <c r="AY182" s="99" t="s">
        <v>133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99" t="s">
        <v>77</v>
      </c>
      <c r="BK182" s="180">
        <f>ROUND(I182*H182,2)</f>
        <v>0</v>
      </c>
      <c r="BL182" s="99" t="s">
        <v>140</v>
      </c>
      <c r="BM182" s="179" t="s">
        <v>966</v>
      </c>
    </row>
    <row r="183" spans="2:65" s="108" customFormat="1" ht="29.25" x14ac:dyDescent="0.2">
      <c r="B183" s="2"/>
      <c r="C183" s="209"/>
      <c r="D183" s="210" t="s">
        <v>142</v>
      </c>
      <c r="E183" s="209"/>
      <c r="F183" s="211" t="s">
        <v>967</v>
      </c>
      <c r="G183" s="209"/>
      <c r="H183" s="209"/>
      <c r="L183" s="2"/>
      <c r="M183" s="181"/>
      <c r="T183" s="182"/>
      <c r="AT183" s="99" t="s">
        <v>142</v>
      </c>
      <c r="AU183" s="99" t="s">
        <v>79</v>
      </c>
    </row>
    <row r="184" spans="2:65" s="108" customFormat="1" x14ac:dyDescent="0.2">
      <c r="B184" s="2"/>
      <c r="C184" s="209"/>
      <c r="D184" s="212" t="s">
        <v>144</v>
      </c>
      <c r="E184" s="209"/>
      <c r="F184" s="213" t="s">
        <v>968</v>
      </c>
      <c r="G184" s="209"/>
      <c r="H184" s="209"/>
      <c r="L184" s="2"/>
      <c r="M184" s="181"/>
      <c r="T184" s="182"/>
      <c r="AT184" s="99" t="s">
        <v>144</v>
      </c>
      <c r="AU184" s="99" t="s">
        <v>79</v>
      </c>
    </row>
    <row r="185" spans="2:65" s="189" customFormat="1" x14ac:dyDescent="0.2">
      <c r="B185" s="188"/>
      <c r="C185" s="217"/>
      <c r="D185" s="210" t="s">
        <v>146</v>
      </c>
      <c r="E185" s="218" t="s">
        <v>3</v>
      </c>
      <c r="F185" s="219" t="s">
        <v>969</v>
      </c>
      <c r="G185" s="217"/>
      <c r="H185" s="220">
        <v>17.68</v>
      </c>
      <c r="L185" s="188"/>
      <c r="M185" s="191"/>
      <c r="T185" s="192"/>
      <c r="AT185" s="190" t="s">
        <v>146</v>
      </c>
      <c r="AU185" s="190" t="s">
        <v>79</v>
      </c>
      <c r="AV185" s="189" t="s">
        <v>79</v>
      </c>
      <c r="AW185" s="189" t="s">
        <v>31</v>
      </c>
      <c r="AX185" s="189" t="s">
        <v>70</v>
      </c>
      <c r="AY185" s="190" t="s">
        <v>133</v>
      </c>
    </row>
    <row r="186" spans="2:65" s="189" customFormat="1" x14ac:dyDescent="0.2">
      <c r="B186" s="188"/>
      <c r="C186" s="217"/>
      <c r="D186" s="210" t="s">
        <v>146</v>
      </c>
      <c r="E186" s="218" t="s">
        <v>3</v>
      </c>
      <c r="F186" s="219" t="s">
        <v>970</v>
      </c>
      <c r="G186" s="217"/>
      <c r="H186" s="220">
        <v>-1.6</v>
      </c>
      <c r="L186" s="188"/>
      <c r="M186" s="191"/>
      <c r="T186" s="192"/>
      <c r="AT186" s="190" t="s">
        <v>146</v>
      </c>
      <c r="AU186" s="190" t="s">
        <v>79</v>
      </c>
      <c r="AV186" s="189" t="s">
        <v>79</v>
      </c>
      <c r="AW186" s="189" t="s">
        <v>31</v>
      </c>
      <c r="AX186" s="189" t="s">
        <v>70</v>
      </c>
      <c r="AY186" s="190" t="s">
        <v>133</v>
      </c>
    </row>
    <row r="187" spans="2:65" s="197" customFormat="1" x14ac:dyDescent="0.2">
      <c r="B187" s="196"/>
      <c r="C187" s="229"/>
      <c r="D187" s="210" t="s">
        <v>146</v>
      </c>
      <c r="E187" s="230" t="s">
        <v>3</v>
      </c>
      <c r="F187" s="231" t="s">
        <v>281</v>
      </c>
      <c r="G187" s="229"/>
      <c r="H187" s="232">
        <v>16.079999999999998</v>
      </c>
      <c r="L187" s="196"/>
      <c r="M187" s="199"/>
      <c r="T187" s="200"/>
      <c r="AT187" s="198" t="s">
        <v>146</v>
      </c>
      <c r="AU187" s="198" t="s">
        <v>79</v>
      </c>
      <c r="AV187" s="197" t="s">
        <v>140</v>
      </c>
      <c r="AW187" s="197" t="s">
        <v>31</v>
      </c>
      <c r="AX187" s="197" t="s">
        <v>77</v>
      </c>
      <c r="AY187" s="198" t="s">
        <v>133</v>
      </c>
    </row>
    <row r="188" spans="2:65" s="108" customFormat="1" ht="24.2" customHeight="1" x14ac:dyDescent="0.2">
      <c r="B188" s="2"/>
      <c r="C188" s="204" t="s">
        <v>203</v>
      </c>
      <c r="D188" s="204" t="s">
        <v>135</v>
      </c>
      <c r="E188" s="205" t="s">
        <v>356</v>
      </c>
      <c r="F188" s="206" t="s">
        <v>357</v>
      </c>
      <c r="G188" s="207" t="s">
        <v>159</v>
      </c>
      <c r="H188" s="208">
        <v>83.59</v>
      </c>
      <c r="I188" s="86"/>
      <c r="J188" s="4">
        <f>ROUND(I188*H188,2)</f>
        <v>0</v>
      </c>
      <c r="K188" s="3" t="s">
        <v>139</v>
      </c>
      <c r="L188" s="2"/>
      <c r="M188" s="175" t="s">
        <v>3</v>
      </c>
      <c r="N188" s="176" t="s">
        <v>41</v>
      </c>
      <c r="O188" s="177">
        <v>0.30099999999999999</v>
      </c>
      <c r="P188" s="177">
        <f>O188*H188</f>
        <v>25.160589999999999</v>
      </c>
      <c r="Q188" s="177">
        <v>0</v>
      </c>
      <c r="R188" s="177">
        <f>Q188*H188</f>
        <v>0</v>
      </c>
      <c r="S188" s="177">
        <v>0.09</v>
      </c>
      <c r="T188" s="178">
        <f>S188*H188</f>
        <v>7.5231000000000003</v>
      </c>
      <c r="AR188" s="179" t="s">
        <v>140</v>
      </c>
      <c r="AT188" s="179" t="s">
        <v>135</v>
      </c>
      <c r="AU188" s="179" t="s">
        <v>79</v>
      </c>
      <c r="AY188" s="99" t="s">
        <v>133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99" t="s">
        <v>77</v>
      </c>
      <c r="BK188" s="180">
        <f>ROUND(I188*H188,2)</f>
        <v>0</v>
      </c>
      <c r="BL188" s="99" t="s">
        <v>140</v>
      </c>
      <c r="BM188" s="179" t="s">
        <v>971</v>
      </c>
    </row>
    <row r="189" spans="2:65" s="108" customFormat="1" ht="19.5" x14ac:dyDescent="0.2">
      <c r="B189" s="2"/>
      <c r="C189" s="209"/>
      <c r="D189" s="210" t="s">
        <v>142</v>
      </c>
      <c r="E189" s="209"/>
      <c r="F189" s="211" t="s">
        <v>359</v>
      </c>
      <c r="G189" s="209"/>
      <c r="H189" s="209"/>
      <c r="L189" s="2"/>
      <c r="M189" s="181"/>
      <c r="T189" s="182"/>
      <c r="AT189" s="99" t="s">
        <v>142</v>
      </c>
      <c r="AU189" s="99" t="s">
        <v>79</v>
      </c>
    </row>
    <row r="190" spans="2:65" s="108" customFormat="1" x14ac:dyDescent="0.2">
      <c r="B190" s="2"/>
      <c r="C190" s="209"/>
      <c r="D190" s="212" t="s">
        <v>144</v>
      </c>
      <c r="E190" s="209"/>
      <c r="F190" s="213" t="s">
        <v>360</v>
      </c>
      <c r="G190" s="209"/>
      <c r="H190" s="209"/>
      <c r="L190" s="2"/>
      <c r="M190" s="181"/>
      <c r="T190" s="182"/>
      <c r="AT190" s="99" t="s">
        <v>144</v>
      </c>
      <c r="AU190" s="99" t="s">
        <v>79</v>
      </c>
    </row>
    <row r="191" spans="2:65" s="184" customFormat="1" x14ac:dyDescent="0.2">
      <c r="B191" s="183"/>
      <c r="C191" s="214"/>
      <c r="D191" s="210" t="s">
        <v>146</v>
      </c>
      <c r="E191" s="215" t="s">
        <v>3</v>
      </c>
      <c r="F191" s="216" t="s">
        <v>927</v>
      </c>
      <c r="G191" s="214"/>
      <c r="H191" s="215" t="s">
        <v>3</v>
      </c>
      <c r="L191" s="183"/>
      <c r="M191" s="186"/>
      <c r="T191" s="187"/>
      <c r="AT191" s="185" t="s">
        <v>146</v>
      </c>
      <c r="AU191" s="185" t="s">
        <v>79</v>
      </c>
      <c r="AV191" s="184" t="s">
        <v>77</v>
      </c>
      <c r="AW191" s="184" t="s">
        <v>31</v>
      </c>
      <c r="AX191" s="184" t="s">
        <v>70</v>
      </c>
      <c r="AY191" s="185" t="s">
        <v>133</v>
      </c>
    </row>
    <row r="192" spans="2:65" s="189" customFormat="1" x14ac:dyDescent="0.2">
      <c r="B192" s="188"/>
      <c r="C192" s="217"/>
      <c r="D192" s="210" t="s">
        <v>146</v>
      </c>
      <c r="E192" s="218" t="s">
        <v>3</v>
      </c>
      <c r="F192" s="219" t="s">
        <v>942</v>
      </c>
      <c r="G192" s="217"/>
      <c r="H192" s="220">
        <v>14.84</v>
      </c>
      <c r="L192" s="188"/>
      <c r="M192" s="191"/>
      <c r="T192" s="192"/>
      <c r="AT192" s="190" t="s">
        <v>146</v>
      </c>
      <c r="AU192" s="190" t="s">
        <v>79</v>
      </c>
      <c r="AV192" s="189" t="s">
        <v>79</v>
      </c>
      <c r="AW192" s="189" t="s">
        <v>31</v>
      </c>
      <c r="AX192" s="189" t="s">
        <v>70</v>
      </c>
      <c r="AY192" s="190" t="s">
        <v>133</v>
      </c>
    </row>
    <row r="193" spans="2:65" s="184" customFormat="1" x14ac:dyDescent="0.2">
      <c r="B193" s="183"/>
      <c r="C193" s="214"/>
      <c r="D193" s="210" t="s">
        <v>146</v>
      </c>
      <c r="E193" s="215" t="s">
        <v>3</v>
      </c>
      <c r="F193" s="216" t="s">
        <v>929</v>
      </c>
      <c r="G193" s="214"/>
      <c r="H193" s="215" t="s">
        <v>3</v>
      </c>
      <c r="L193" s="183"/>
      <c r="M193" s="186"/>
      <c r="T193" s="187"/>
      <c r="AT193" s="185" t="s">
        <v>146</v>
      </c>
      <c r="AU193" s="185" t="s">
        <v>79</v>
      </c>
      <c r="AV193" s="184" t="s">
        <v>77</v>
      </c>
      <c r="AW193" s="184" t="s">
        <v>31</v>
      </c>
      <c r="AX193" s="184" t="s">
        <v>70</v>
      </c>
      <c r="AY193" s="185" t="s">
        <v>133</v>
      </c>
    </row>
    <row r="194" spans="2:65" s="189" customFormat="1" x14ac:dyDescent="0.2">
      <c r="B194" s="188"/>
      <c r="C194" s="217"/>
      <c r="D194" s="210" t="s">
        <v>146</v>
      </c>
      <c r="E194" s="218" t="s">
        <v>3</v>
      </c>
      <c r="F194" s="219" t="s">
        <v>943</v>
      </c>
      <c r="G194" s="217"/>
      <c r="H194" s="220">
        <v>3.29</v>
      </c>
      <c r="L194" s="188"/>
      <c r="M194" s="191"/>
      <c r="T194" s="192"/>
      <c r="AT194" s="190" t="s">
        <v>146</v>
      </c>
      <c r="AU194" s="190" t="s">
        <v>79</v>
      </c>
      <c r="AV194" s="189" t="s">
        <v>79</v>
      </c>
      <c r="AW194" s="189" t="s">
        <v>31</v>
      </c>
      <c r="AX194" s="189" t="s">
        <v>70</v>
      </c>
      <c r="AY194" s="190" t="s">
        <v>133</v>
      </c>
    </row>
    <row r="195" spans="2:65" s="184" customFormat="1" x14ac:dyDescent="0.2">
      <c r="B195" s="183"/>
      <c r="C195" s="214"/>
      <c r="D195" s="210" t="s">
        <v>146</v>
      </c>
      <c r="E195" s="215" t="s">
        <v>3</v>
      </c>
      <c r="F195" s="216" t="s">
        <v>931</v>
      </c>
      <c r="G195" s="214"/>
      <c r="H195" s="215" t="s">
        <v>3</v>
      </c>
      <c r="L195" s="183"/>
      <c r="M195" s="186"/>
      <c r="T195" s="187"/>
      <c r="AT195" s="185" t="s">
        <v>146</v>
      </c>
      <c r="AU195" s="185" t="s">
        <v>79</v>
      </c>
      <c r="AV195" s="184" t="s">
        <v>77</v>
      </c>
      <c r="AW195" s="184" t="s">
        <v>31</v>
      </c>
      <c r="AX195" s="184" t="s">
        <v>70</v>
      </c>
      <c r="AY195" s="185" t="s">
        <v>133</v>
      </c>
    </row>
    <row r="196" spans="2:65" s="189" customFormat="1" x14ac:dyDescent="0.2">
      <c r="B196" s="188"/>
      <c r="C196" s="217"/>
      <c r="D196" s="210" t="s">
        <v>146</v>
      </c>
      <c r="E196" s="218" t="s">
        <v>3</v>
      </c>
      <c r="F196" s="219" t="s">
        <v>944</v>
      </c>
      <c r="G196" s="217"/>
      <c r="H196" s="220">
        <v>1.42</v>
      </c>
      <c r="L196" s="188"/>
      <c r="M196" s="191"/>
      <c r="T196" s="192"/>
      <c r="AT196" s="190" t="s">
        <v>146</v>
      </c>
      <c r="AU196" s="190" t="s">
        <v>79</v>
      </c>
      <c r="AV196" s="189" t="s">
        <v>79</v>
      </c>
      <c r="AW196" s="189" t="s">
        <v>31</v>
      </c>
      <c r="AX196" s="189" t="s">
        <v>70</v>
      </c>
      <c r="AY196" s="190" t="s">
        <v>133</v>
      </c>
    </row>
    <row r="197" spans="2:65" s="184" customFormat="1" x14ac:dyDescent="0.2">
      <c r="B197" s="183"/>
      <c r="C197" s="214"/>
      <c r="D197" s="210" t="s">
        <v>146</v>
      </c>
      <c r="E197" s="215" t="s">
        <v>3</v>
      </c>
      <c r="F197" s="216" t="s">
        <v>933</v>
      </c>
      <c r="G197" s="214"/>
      <c r="H197" s="215" t="s">
        <v>3</v>
      </c>
      <c r="L197" s="183"/>
      <c r="M197" s="186"/>
      <c r="T197" s="187"/>
      <c r="AT197" s="185" t="s">
        <v>146</v>
      </c>
      <c r="AU197" s="185" t="s">
        <v>79</v>
      </c>
      <c r="AV197" s="184" t="s">
        <v>77</v>
      </c>
      <c r="AW197" s="184" t="s">
        <v>31</v>
      </c>
      <c r="AX197" s="184" t="s">
        <v>70</v>
      </c>
      <c r="AY197" s="185" t="s">
        <v>133</v>
      </c>
    </row>
    <row r="198" spans="2:65" s="189" customFormat="1" x14ac:dyDescent="0.2">
      <c r="B198" s="188"/>
      <c r="C198" s="217"/>
      <c r="D198" s="210" t="s">
        <v>146</v>
      </c>
      <c r="E198" s="218" t="s">
        <v>3</v>
      </c>
      <c r="F198" s="219" t="s">
        <v>945</v>
      </c>
      <c r="G198" s="217"/>
      <c r="H198" s="220">
        <v>16.579999999999998</v>
      </c>
      <c r="L198" s="188"/>
      <c r="M198" s="191"/>
      <c r="T198" s="192"/>
      <c r="AT198" s="190" t="s">
        <v>146</v>
      </c>
      <c r="AU198" s="190" t="s">
        <v>79</v>
      </c>
      <c r="AV198" s="189" t="s">
        <v>79</v>
      </c>
      <c r="AW198" s="189" t="s">
        <v>31</v>
      </c>
      <c r="AX198" s="189" t="s">
        <v>70</v>
      </c>
      <c r="AY198" s="190" t="s">
        <v>133</v>
      </c>
    </row>
    <row r="199" spans="2:65" s="184" customFormat="1" x14ac:dyDescent="0.2">
      <c r="B199" s="183"/>
      <c r="C199" s="214"/>
      <c r="D199" s="210" t="s">
        <v>146</v>
      </c>
      <c r="E199" s="215" t="s">
        <v>3</v>
      </c>
      <c r="F199" s="216" t="s">
        <v>935</v>
      </c>
      <c r="G199" s="214"/>
      <c r="H199" s="215" t="s">
        <v>3</v>
      </c>
      <c r="L199" s="183"/>
      <c r="M199" s="186"/>
      <c r="T199" s="187"/>
      <c r="AT199" s="185" t="s">
        <v>146</v>
      </c>
      <c r="AU199" s="185" t="s">
        <v>79</v>
      </c>
      <c r="AV199" s="184" t="s">
        <v>77</v>
      </c>
      <c r="AW199" s="184" t="s">
        <v>31</v>
      </c>
      <c r="AX199" s="184" t="s">
        <v>70</v>
      </c>
      <c r="AY199" s="185" t="s">
        <v>133</v>
      </c>
    </row>
    <row r="200" spans="2:65" s="189" customFormat="1" x14ac:dyDescent="0.2">
      <c r="B200" s="188"/>
      <c r="C200" s="217"/>
      <c r="D200" s="210" t="s">
        <v>146</v>
      </c>
      <c r="E200" s="218" t="s">
        <v>3</v>
      </c>
      <c r="F200" s="219" t="s">
        <v>946</v>
      </c>
      <c r="G200" s="217"/>
      <c r="H200" s="220">
        <v>11.63</v>
      </c>
      <c r="L200" s="188"/>
      <c r="M200" s="191"/>
      <c r="T200" s="192"/>
      <c r="AT200" s="190" t="s">
        <v>146</v>
      </c>
      <c r="AU200" s="190" t="s">
        <v>79</v>
      </c>
      <c r="AV200" s="189" t="s">
        <v>79</v>
      </c>
      <c r="AW200" s="189" t="s">
        <v>31</v>
      </c>
      <c r="AX200" s="189" t="s">
        <v>70</v>
      </c>
      <c r="AY200" s="190" t="s">
        <v>133</v>
      </c>
    </row>
    <row r="201" spans="2:65" s="184" customFormat="1" x14ac:dyDescent="0.2">
      <c r="B201" s="183"/>
      <c r="C201" s="214"/>
      <c r="D201" s="210" t="s">
        <v>146</v>
      </c>
      <c r="E201" s="215" t="s">
        <v>3</v>
      </c>
      <c r="F201" s="216" t="s">
        <v>937</v>
      </c>
      <c r="G201" s="214"/>
      <c r="H201" s="215" t="s">
        <v>3</v>
      </c>
      <c r="L201" s="183"/>
      <c r="M201" s="186"/>
      <c r="T201" s="187"/>
      <c r="AT201" s="185" t="s">
        <v>146</v>
      </c>
      <c r="AU201" s="185" t="s">
        <v>79</v>
      </c>
      <c r="AV201" s="184" t="s">
        <v>77</v>
      </c>
      <c r="AW201" s="184" t="s">
        <v>31</v>
      </c>
      <c r="AX201" s="184" t="s">
        <v>70</v>
      </c>
      <c r="AY201" s="185" t="s">
        <v>133</v>
      </c>
    </row>
    <row r="202" spans="2:65" s="189" customFormat="1" x14ac:dyDescent="0.2">
      <c r="B202" s="188"/>
      <c r="C202" s="217"/>
      <c r="D202" s="210" t="s">
        <v>146</v>
      </c>
      <c r="E202" s="218" t="s">
        <v>3</v>
      </c>
      <c r="F202" s="219" t="s">
        <v>947</v>
      </c>
      <c r="G202" s="217"/>
      <c r="H202" s="220">
        <v>12.53</v>
      </c>
      <c r="L202" s="188"/>
      <c r="M202" s="191"/>
      <c r="T202" s="192"/>
      <c r="AT202" s="190" t="s">
        <v>146</v>
      </c>
      <c r="AU202" s="190" t="s">
        <v>79</v>
      </c>
      <c r="AV202" s="189" t="s">
        <v>79</v>
      </c>
      <c r="AW202" s="189" t="s">
        <v>31</v>
      </c>
      <c r="AX202" s="189" t="s">
        <v>70</v>
      </c>
      <c r="AY202" s="190" t="s">
        <v>133</v>
      </c>
    </row>
    <row r="203" spans="2:65" s="184" customFormat="1" x14ac:dyDescent="0.2">
      <c r="B203" s="183"/>
      <c r="C203" s="214"/>
      <c r="D203" s="210" t="s">
        <v>146</v>
      </c>
      <c r="E203" s="215" t="s">
        <v>3</v>
      </c>
      <c r="F203" s="216" t="s">
        <v>939</v>
      </c>
      <c r="G203" s="214"/>
      <c r="H203" s="215" t="s">
        <v>3</v>
      </c>
      <c r="L203" s="183"/>
      <c r="M203" s="186"/>
      <c r="T203" s="187"/>
      <c r="AT203" s="185" t="s">
        <v>146</v>
      </c>
      <c r="AU203" s="185" t="s">
        <v>79</v>
      </c>
      <c r="AV203" s="184" t="s">
        <v>77</v>
      </c>
      <c r="AW203" s="184" t="s">
        <v>31</v>
      </c>
      <c r="AX203" s="184" t="s">
        <v>70</v>
      </c>
      <c r="AY203" s="185" t="s">
        <v>133</v>
      </c>
    </row>
    <row r="204" spans="2:65" s="189" customFormat="1" x14ac:dyDescent="0.2">
      <c r="B204" s="188"/>
      <c r="C204" s="217"/>
      <c r="D204" s="210" t="s">
        <v>146</v>
      </c>
      <c r="E204" s="218" t="s">
        <v>3</v>
      </c>
      <c r="F204" s="219" t="s">
        <v>948</v>
      </c>
      <c r="G204" s="217"/>
      <c r="H204" s="220">
        <v>23.3</v>
      </c>
      <c r="L204" s="188"/>
      <c r="M204" s="191"/>
      <c r="T204" s="192"/>
      <c r="AT204" s="190" t="s">
        <v>146</v>
      </c>
      <c r="AU204" s="190" t="s">
        <v>79</v>
      </c>
      <c r="AV204" s="189" t="s">
        <v>79</v>
      </c>
      <c r="AW204" s="189" t="s">
        <v>31</v>
      </c>
      <c r="AX204" s="189" t="s">
        <v>70</v>
      </c>
      <c r="AY204" s="190" t="s">
        <v>133</v>
      </c>
    </row>
    <row r="205" spans="2:65" s="197" customFormat="1" x14ac:dyDescent="0.2">
      <c r="B205" s="196"/>
      <c r="C205" s="229"/>
      <c r="D205" s="210" t="s">
        <v>146</v>
      </c>
      <c r="E205" s="230" t="s">
        <v>3</v>
      </c>
      <c r="F205" s="231" t="s">
        <v>281</v>
      </c>
      <c r="G205" s="229"/>
      <c r="H205" s="232">
        <v>83.59</v>
      </c>
      <c r="L205" s="196"/>
      <c r="M205" s="199"/>
      <c r="T205" s="200"/>
      <c r="AT205" s="198" t="s">
        <v>146</v>
      </c>
      <c r="AU205" s="198" t="s">
        <v>79</v>
      </c>
      <c r="AV205" s="197" t="s">
        <v>140</v>
      </c>
      <c r="AW205" s="197" t="s">
        <v>31</v>
      </c>
      <c r="AX205" s="197" t="s">
        <v>77</v>
      </c>
      <c r="AY205" s="198" t="s">
        <v>133</v>
      </c>
    </row>
    <row r="206" spans="2:65" s="108" customFormat="1" ht="21.75" customHeight="1" x14ac:dyDescent="0.2">
      <c r="B206" s="2"/>
      <c r="C206" s="204" t="s">
        <v>209</v>
      </c>
      <c r="D206" s="204" t="s">
        <v>135</v>
      </c>
      <c r="E206" s="205" t="s">
        <v>972</v>
      </c>
      <c r="F206" s="206" t="s">
        <v>973</v>
      </c>
      <c r="G206" s="207" t="s">
        <v>159</v>
      </c>
      <c r="H206" s="208">
        <v>2.8</v>
      </c>
      <c r="I206" s="86"/>
      <c r="J206" s="4">
        <f>ROUND(I206*H206,2)</f>
        <v>0</v>
      </c>
      <c r="K206" s="3" t="s">
        <v>139</v>
      </c>
      <c r="L206" s="2"/>
      <c r="M206" s="175" t="s">
        <v>3</v>
      </c>
      <c r="N206" s="176" t="s">
        <v>41</v>
      </c>
      <c r="O206" s="177">
        <v>0.93899999999999995</v>
      </c>
      <c r="P206" s="177">
        <f>O206*H206</f>
        <v>2.6291999999999995</v>
      </c>
      <c r="Q206" s="177">
        <v>0</v>
      </c>
      <c r="R206" s="177">
        <f>Q206*H206</f>
        <v>0</v>
      </c>
      <c r="S206" s="177">
        <v>7.5999999999999998E-2</v>
      </c>
      <c r="T206" s="178">
        <f>S206*H206</f>
        <v>0.21279999999999999</v>
      </c>
      <c r="AR206" s="179" t="s">
        <v>140</v>
      </c>
      <c r="AT206" s="179" t="s">
        <v>135</v>
      </c>
      <c r="AU206" s="179" t="s">
        <v>79</v>
      </c>
      <c r="AY206" s="99" t="s">
        <v>133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99" t="s">
        <v>77</v>
      </c>
      <c r="BK206" s="180">
        <f>ROUND(I206*H206,2)</f>
        <v>0</v>
      </c>
      <c r="BL206" s="99" t="s">
        <v>140</v>
      </c>
      <c r="BM206" s="179" t="s">
        <v>974</v>
      </c>
    </row>
    <row r="207" spans="2:65" s="108" customFormat="1" ht="19.5" x14ac:dyDescent="0.2">
      <c r="B207" s="2"/>
      <c r="C207" s="209"/>
      <c r="D207" s="210" t="s">
        <v>142</v>
      </c>
      <c r="E207" s="209"/>
      <c r="F207" s="211" t="s">
        <v>975</v>
      </c>
      <c r="G207" s="209"/>
      <c r="H207" s="209"/>
      <c r="L207" s="2"/>
      <c r="M207" s="181"/>
      <c r="T207" s="182"/>
      <c r="AT207" s="99" t="s">
        <v>142</v>
      </c>
      <c r="AU207" s="99" t="s">
        <v>79</v>
      </c>
    </row>
    <row r="208" spans="2:65" s="108" customFormat="1" x14ac:dyDescent="0.2">
      <c r="B208" s="2"/>
      <c r="C208" s="209"/>
      <c r="D208" s="212" t="s">
        <v>144</v>
      </c>
      <c r="E208" s="209"/>
      <c r="F208" s="213" t="s">
        <v>976</v>
      </c>
      <c r="G208" s="209"/>
      <c r="H208" s="209"/>
      <c r="L208" s="2"/>
      <c r="M208" s="181"/>
      <c r="T208" s="182"/>
      <c r="AT208" s="99" t="s">
        <v>144</v>
      </c>
      <c r="AU208" s="99" t="s">
        <v>79</v>
      </c>
    </row>
    <row r="209" spans="2:65" s="189" customFormat="1" x14ac:dyDescent="0.2">
      <c r="B209" s="188"/>
      <c r="C209" s="217"/>
      <c r="D209" s="210" t="s">
        <v>146</v>
      </c>
      <c r="E209" s="218" t="s">
        <v>3</v>
      </c>
      <c r="F209" s="219" t="s">
        <v>977</v>
      </c>
      <c r="G209" s="217"/>
      <c r="H209" s="220">
        <v>1.2</v>
      </c>
      <c r="L209" s="188"/>
      <c r="M209" s="191"/>
      <c r="T209" s="192"/>
      <c r="AT209" s="190" t="s">
        <v>146</v>
      </c>
      <c r="AU209" s="190" t="s">
        <v>79</v>
      </c>
      <c r="AV209" s="189" t="s">
        <v>79</v>
      </c>
      <c r="AW209" s="189" t="s">
        <v>31</v>
      </c>
      <c r="AX209" s="189" t="s">
        <v>70</v>
      </c>
      <c r="AY209" s="190" t="s">
        <v>133</v>
      </c>
    </row>
    <row r="210" spans="2:65" s="189" customFormat="1" x14ac:dyDescent="0.2">
      <c r="B210" s="188"/>
      <c r="C210" s="217"/>
      <c r="D210" s="210" t="s">
        <v>146</v>
      </c>
      <c r="E210" s="218" t="s">
        <v>3</v>
      </c>
      <c r="F210" s="219" t="s">
        <v>978</v>
      </c>
      <c r="G210" s="217"/>
      <c r="H210" s="220">
        <v>1.6</v>
      </c>
      <c r="L210" s="188"/>
      <c r="M210" s="191"/>
      <c r="T210" s="192"/>
      <c r="AT210" s="190" t="s">
        <v>146</v>
      </c>
      <c r="AU210" s="190" t="s">
        <v>79</v>
      </c>
      <c r="AV210" s="189" t="s">
        <v>79</v>
      </c>
      <c r="AW210" s="189" t="s">
        <v>31</v>
      </c>
      <c r="AX210" s="189" t="s">
        <v>70</v>
      </c>
      <c r="AY210" s="190" t="s">
        <v>133</v>
      </c>
    </row>
    <row r="211" spans="2:65" s="197" customFormat="1" x14ac:dyDescent="0.2">
      <c r="B211" s="196"/>
      <c r="C211" s="229"/>
      <c r="D211" s="210" t="s">
        <v>146</v>
      </c>
      <c r="E211" s="230" t="s">
        <v>3</v>
      </c>
      <c r="F211" s="231" t="s">
        <v>281</v>
      </c>
      <c r="G211" s="229"/>
      <c r="H211" s="232">
        <v>2.8</v>
      </c>
      <c r="L211" s="196"/>
      <c r="M211" s="199"/>
      <c r="T211" s="200"/>
      <c r="AT211" s="198" t="s">
        <v>146</v>
      </c>
      <c r="AU211" s="198" t="s">
        <v>79</v>
      </c>
      <c r="AV211" s="197" t="s">
        <v>140</v>
      </c>
      <c r="AW211" s="197" t="s">
        <v>31</v>
      </c>
      <c r="AX211" s="197" t="s">
        <v>77</v>
      </c>
      <c r="AY211" s="198" t="s">
        <v>133</v>
      </c>
    </row>
    <row r="212" spans="2:65" s="108" customFormat="1" ht="24.2" customHeight="1" x14ac:dyDescent="0.2">
      <c r="B212" s="2"/>
      <c r="C212" s="204" t="s">
        <v>216</v>
      </c>
      <c r="D212" s="204" t="s">
        <v>135</v>
      </c>
      <c r="E212" s="205" t="s">
        <v>400</v>
      </c>
      <c r="F212" s="206" t="s">
        <v>401</v>
      </c>
      <c r="G212" s="207" t="s">
        <v>159</v>
      </c>
      <c r="H212" s="208">
        <v>330.99</v>
      </c>
      <c r="I212" s="86"/>
      <c r="J212" s="4">
        <f>ROUND(I212*H212,2)</f>
        <v>0</v>
      </c>
      <c r="K212" s="3" t="s">
        <v>139</v>
      </c>
      <c r="L212" s="2"/>
      <c r="M212" s="175" t="s">
        <v>3</v>
      </c>
      <c r="N212" s="176" t="s">
        <v>41</v>
      </c>
      <c r="O212" s="177">
        <v>0.47399999999999998</v>
      </c>
      <c r="P212" s="177">
        <f>O212*H212</f>
        <v>156.88926000000001</v>
      </c>
      <c r="Q212" s="177">
        <v>0</v>
      </c>
      <c r="R212" s="177">
        <f>Q212*H212</f>
        <v>0</v>
      </c>
      <c r="S212" s="177">
        <v>4.7800000000000004E-3</v>
      </c>
      <c r="T212" s="178">
        <f>S212*H212</f>
        <v>1.5821322000000002</v>
      </c>
      <c r="AR212" s="179" t="s">
        <v>140</v>
      </c>
      <c r="AT212" s="179" t="s">
        <v>135</v>
      </c>
      <c r="AU212" s="179" t="s">
        <v>79</v>
      </c>
      <c r="AY212" s="99" t="s">
        <v>133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99" t="s">
        <v>77</v>
      </c>
      <c r="BK212" s="180">
        <f>ROUND(I212*H212,2)</f>
        <v>0</v>
      </c>
      <c r="BL212" s="99" t="s">
        <v>140</v>
      </c>
      <c r="BM212" s="179" t="s">
        <v>979</v>
      </c>
    </row>
    <row r="213" spans="2:65" s="108" customFormat="1" ht="19.5" x14ac:dyDescent="0.2">
      <c r="B213" s="2"/>
      <c r="C213" s="209"/>
      <c r="D213" s="210" t="s">
        <v>142</v>
      </c>
      <c r="E213" s="209"/>
      <c r="F213" s="211" t="s">
        <v>403</v>
      </c>
      <c r="G213" s="209"/>
      <c r="H213" s="209"/>
      <c r="L213" s="2"/>
      <c r="M213" s="181"/>
      <c r="T213" s="182"/>
      <c r="AT213" s="99" t="s">
        <v>142</v>
      </c>
      <c r="AU213" s="99" t="s">
        <v>79</v>
      </c>
    </row>
    <row r="214" spans="2:65" s="108" customFormat="1" x14ac:dyDescent="0.2">
      <c r="B214" s="2"/>
      <c r="C214" s="209"/>
      <c r="D214" s="212" t="s">
        <v>144</v>
      </c>
      <c r="E214" s="209"/>
      <c r="F214" s="213" t="s">
        <v>404</v>
      </c>
      <c r="G214" s="209"/>
      <c r="H214" s="209"/>
      <c r="L214" s="2"/>
      <c r="M214" s="181"/>
      <c r="T214" s="182"/>
      <c r="AT214" s="99" t="s">
        <v>144</v>
      </c>
      <c r="AU214" s="99" t="s">
        <v>79</v>
      </c>
    </row>
    <row r="215" spans="2:65" s="184" customFormat="1" x14ac:dyDescent="0.2">
      <c r="B215" s="183"/>
      <c r="C215" s="214"/>
      <c r="D215" s="210" t="s">
        <v>146</v>
      </c>
      <c r="E215" s="215" t="s">
        <v>3</v>
      </c>
      <c r="F215" s="216" t="s">
        <v>927</v>
      </c>
      <c r="G215" s="214"/>
      <c r="H215" s="215" t="s">
        <v>3</v>
      </c>
      <c r="L215" s="183"/>
      <c r="M215" s="186"/>
      <c r="T215" s="187"/>
      <c r="AT215" s="185" t="s">
        <v>146</v>
      </c>
      <c r="AU215" s="185" t="s">
        <v>79</v>
      </c>
      <c r="AV215" s="184" t="s">
        <v>77</v>
      </c>
      <c r="AW215" s="184" t="s">
        <v>31</v>
      </c>
      <c r="AX215" s="184" t="s">
        <v>70</v>
      </c>
      <c r="AY215" s="185" t="s">
        <v>133</v>
      </c>
    </row>
    <row r="216" spans="2:65" s="189" customFormat="1" x14ac:dyDescent="0.2">
      <c r="B216" s="188"/>
      <c r="C216" s="217"/>
      <c r="D216" s="210" t="s">
        <v>146</v>
      </c>
      <c r="E216" s="218" t="s">
        <v>3</v>
      </c>
      <c r="F216" s="219" t="s">
        <v>928</v>
      </c>
      <c r="G216" s="217"/>
      <c r="H216" s="220">
        <v>75.900000000000006</v>
      </c>
      <c r="L216" s="188"/>
      <c r="M216" s="191"/>
      <c r="T216" s="192"/>
      <c r="AT216" s="190" t="s">
        <v>146</v>
      </c>
      <c r="AU216" s="190" t="s">
        <v>79</v>
      </c>
      <c r="AV216" s="189" t="s">
        <v>79</v>
      </c>
      <c r="AW216" s="189" t="s">
        <v>31</v>
      </c>
      <c r="AX216" s="189" t="s">
        <v>70</v>
      </c>
      <c r="AY216" s="190" t="s">
        <v>133</v>
      </c>
    </row>
    <row r="217" spans="2:65" s="184" customFormat="1" x14ac:dyDescent="0.2">
      <c r="B217" s="183"/>
      <c r="C217" s="214"/>
      <c r="D217" s="210" t="s">
        <v>146</v>
      </c>
      <c r="E217" s="215" t="s">
        <v>3</v>
      </c>
      <c r="F217" s="216" t="s">
        <v>929</v>
      </c>
      <c r="G217" s="214"/>
      <c r="H217" s="215" t="s">
        <v>3</v>
      </c>
      <c r="L217" s="183"/>
      <c r="M217" s="186"/>
      <c r="T217" s="187"/>
      <c r="AT217" s="185" t="s">
        <v>146</v>
      </c>
      <c r="AU217" s="185" t="s">
        <v>79</v>
      </c>
      <c r="AV217" s="184" t="s">
        <v>77</v>
      </c>
      <c r="AW217" s="184" t="s">
        <v>31</v>
      </c>
      <c r="AX217" s="184" t="s">
        <v>70</v>
      </c>
      <c r="AY217" s="185" t="s">
        <v>133</v>
      </c>
    </row>
    <row r="218" spans="2:65" s="189" customFormat="1" x14ac:dyDescent="0.2">
      <c r="B218" s="188"/>
      <c r="C218" s="217"/>
      <c r="D218" s="210" t="s">
        <v>146</v>
      </c>
      <c r="E218" s="218" t="s">
        <v>3</v>
      </c>
      <c r="F218" s="219" t="s">
        <v>930</v>
      </c>
      <c r="G218" s="217"/>
      <c r="H218" s="220">
        <v>26.73</v>
      </c>
      <c r="L218" s="188"/>
      <c r="M218" s="191"/>
      <c r="T218" s="192"/>
      <c r="AT218" s="190" t="s">
        <v>146</v>
      </c>
      <c r="AU218" s="190" t="s">
        <v>79</v>
      </c>
      <c r="AV218" s="189" t="s">
        <v>79</v>
      </c>
      <c r="AW218" s="189" t="s">
        <v>31</v>
      </c>
      <c r="AX218" s="189" t="s">
        <v>70</v>
      </c>
      <c r="AY218" s="190" t="s">
        <v>133</v>
      </c>
    </row>
    <row r="219" spans="2:65" s="184" customFormat="1" x14ac:dyDescent="0.2">
      <c r="B219" s="183"/>
      <c r="C219" s="214"/>
      <c r="D219" s="210" t="s">
        <v>146</v>
      </c>
      <c r="E219" s="215" t="s">
        <v>3</v>
      </c>
      <c r="F219" s="216" t="s">
        <v>931</v>
      </c>
      <c r="G219" s="214"/>
      <c r="H219" s="215" t="s">
        <v>3</v>
      </c>
      <c r="L219" s="183"/>
      <c r="M219" s="186"/>
      <c r="T219" s="187"/>
      <c r="AT219" s="185" t="s">
        <v>146</v>
      </c>
      <c r="AU219" s="185" t="s">
        <v>79</v>
      </c>
      <c r="AV219" s="184" t="s">
        <v>77</v>
      </c>
      <c r="AW219" s="184" t="s">
        <v>31</v>
      </c>
      <c r="AX219" s="184" t="s">
        <v>70</v>
      </c>
      <c r="AY219" s="185" t="s">
        <v>133</v>
      </c>
    </row>
    <row r="220" spans="2:65" s="189" customFormat="1" x14ac:dyDescent="0.2">
      <c r="B220" s="188"/>
      <c r="C220" s="217"/>
      <c r="D220" s="210" t="s">
        <v>146</v>
      </c>
      <c r="E220" s="218" t="s">
        <v>3</v>
      </c>
      <c r="F220" s="219" t="s">
        <v>932</v>
      </c>
      <c r="G220" s="217"/>
      <c r="H220" s="220">
        <v>15.84</v>
      </c>
      <c r="L220" s="188"/>
      <c r="M220" s="191"/>
      <c r="T220" s="192"/>
      <c r="AT220" s="190" t="s">
        <v>146</v>
      </c>
      <c r="AU220" s="190" t="s">
        <v>79</v>
      </c>
      <c r="AV220" s="189" t="s">
        <v>79</v>
      </c>
      <c r="AW220" s="189" t="s">
        <v>31</v>
      </c>
      <c r="AX220" s="189" t="s">
        <v>70</v>
      </c>
      <c r="AY220" s="190" t="s">
        <v>133</v>
      </c>
    </row>
    <row r="221" spans="2:65" s="184" customFormat="1" x14ac:dyDescent="0.2">
      <c r="B221" s="183"/>
      <c r="C221" s="214"/>
      <c r="D221" s="210" t="s">
        <v>146</v>
      </c>
      <c r="E221" s="215" t="s">
        <v>3</v>
      </c>
      <c r="F221" s="216" t="s">
        <v>933</v>
      </c>
      <c r="G221" s="214"/>
      <c r="H221" s="215" t="s">
        <v>3</v>
      </c>
      <c r="L221" s="183"/>
      <c r="M221" s="186"/>
      <c r="T221" s="187"/>
      <c r="AT221" s="185" t="s">
        <v>146</v>
      </c>
      <c r="AU221" s="185" t="s">
        <v>79</v>
      </c>
      <c r="AV221" s="184" t="s">
        <v>77</v>
      </c>
      <c r="AW221" s="184" t="s">
        <v>31</v>
      </c>
      <c r="AX221" s="184" t="s">
        <v>70</v>
      </c>
      <c r="AY221" s="185" t="s">
        <v>133</v>
      </c>
    </row>
    <row r="222" spans="2:65" s="189" customFormat="1" x14ac:dyDescent="0.2">
      <c r="B222" s="188"/>
      <c r="C222" s="217"/>
      <c r="D222" s="210" t="s">
        <v>146</v>
      </c>
      <c r="E222" s="218" t="s">
        <v>3</v>
      </c>
      <c r="F222" s="219" t="s">
        <v>934</v>
      </c>
      <c r="G222" s="217"/>
      <c r="H222" s="220">
        <v>54.45</v>
      </c>
      <c r="L222" s="188"/>
      <c r="M222" s="191"/>
      <c r="T222" s="192"/>
      <c r="AT222" s="190" t="s">
        <v>146</v>
      </c>
      <c r="AU222" s="190" t="s">
        <v>79</v>
      </c>
      <c r="AV222" s="189" t="s">
        <v>79</v>
      </c>
      <c r="AW222" s="189" t="s">
        <v>31</v>
      </c>
      <c r="AX222" s="189" t="s">
        <v>70</v>
      </c>
      <c r="AY222" s="190" t="s">
        <v>133</v>
      </c>
    </row>
    <row r="223" spans="2:65" s="184" customFormat="1" x14ac:dyDescent="0.2">
      <c r="B223" s="183"/>
      <c r="C223" s="214"/>
      <c r="D223" s="210" t="s">
        <v>146</v>
      </c>
      <c r="E223" s="215" t="s">
        <v>3</v>
      </c>
      <c r="F223" s="216" t="s">
        <v>935</v>
      </c>
      <c r="G223" s="214"/>
      <c r="H223" s="215" t="s">
        <v>3</v>
      </c>
      <c r="L223" s="183"/>
      <c r="M223" s="186"/>
      <c r="T223" s="187"/>
      <c r="AT223" s="185" t="s">
        <v>146</v>
      </c>
      <c r="AU223" s="185" t="s">
        <v>79</v>
      </c>
      <c r="AV223" s="184" t="s">
        <v>77</v>
      </c>
      <c r="AW223" s="184" t="s">
        <v>31</v>
      </c>
      <c r="AX223" s="184" t="s">
        <v>70</v>
      </c>
      <c r="AY223" s="185" t="s">
        <v>133</v>
      </c>
    </row>
    <row r="224" spans="2:65" s="189" customFormat="1" x14ac:dyDescent="0.2">
      <c r="B224" s="188"/>
      <c r="C224" s="217"/>
      <c r="D224" s="210" t="s">
        <v>146</v>
      </c>
      <c r="E224" s="218" t="s">
        <v>3</v>
      </c>
      <c r="F224" s="219" t="s">
        <v>936</v>
      </c>
      <c r="G224" s="217"/>
      <c r="H224" s="220">
        <v>45.54</v>
      </c>
      <c r="L224" s="188"/>
      <c r="M224" s="191"/>
      <c r="T224" s="192"/>
      <c r="AT224" s="190" t="s">
        <v>146</v>
      </c>
      <c r="AU224" s="190" t="s">
        <v>79</v>
      </c>
      <c r="AV224" s="189" t="s">
        <v>79</v>
      </c>
      <c r="AW224" s="189" t="s">
        <v>31</v>
      </c>
      <c r="AX224" s="189" t="s">
        <v>70</v>
      </c>
      <c r="AY224" s="190" t="s">
        <v>133</v>
      </c>
    </row>
    <row r="225" spans="2:65" s="184" customFormat="1" x14ac:dyDescent="0.2">
      <c r="B225" s="183"/>
      <c r="C225" s="214"/>
      <c r="D225" s="210" t="s">
        <v>146</v>
      </c>
      <c r="E225" s="215" t="s">
        <v>3</v>
      </c>
      <c r="F225" s="216" t="s">
        <v>937</v>
      </c>
      <c r="G225" s="214"/>
      <c r="H225" s="215" t="s">
        <v>3</v>
      </c>
      <c r="L225" s="183"/>
      <c r="M225" s="186"/>
      <c r="T225" s="187"/>
      <c r="AT225" s="185" t="s">
        <v>146</v>
      </c>
      <c r="AU225" s="185" t="s">
        <v>79</v>
      </c>
      <c r="AV225" s="184" t="s">
        <v>77</v>
      </c>
      <c r="AW225" s="184" t="s">
        <v>31</v>
      </c>
      <c r="AX225" s="184" t="s">
        <v>70</v>
      </c>
      <c r="AY225" s="185" t="s">
        <v>133</v>
      </c>
    </row>
    <row r="226" spans="2:65" s="189" customFormat="1" x14ac:dyDescent="0.2">
      <c r="B226" s="188"/>
      <c r="C226" s="217"/>
      <c r="D226" s="210" t="s">
        <v>146</v>
      </c>
      <c r="E226" s="218" t="s">
        <v>3</v>
      </c>
      <c r="F226" s="219" t="s">
        <v>938</v>
      </c>
      <c r="G226" s="217"/>
      <c r="H226" s="220">
        <v>47.52</v>
      </c>
      <c r="L226" s="188"/>
      <c r="M226" s="191"/>
      <c r="T226" s="192"/>
      <c r="AT226" s="190" t="s">
        <v>146</v>
      </c>
      <c r="AU226" s="190" t="s">
        <v>79</v>
      </c>
      <c r="AV226" s="189" t="s">
        <v>79</v>
      </c>
      <c r="AW226" s="189" t="s">
        <v>31</v>
      </c>
      <c r="AX226" s="189" t="s">
        <v>70</v>
      </c>
      <c r="AY226" s="190" t="s">
        <v>133</v>
      </c>
    </row>
    <row r="227" spans="2:65" s="184" customFormat="1" x14ac:dyDescent="0.2">
      <c r="B227" s="183"/>
      <c r="C227" s="214"/>
      <c r="D227" s="210" t="s">
        <v>146</v>
      </c>
      <c r="E227" s="215" t="s">
        <v>3</v>
      </c>
      <c r="F227" s="216" t="s">
        <v>939</v>
      </c>
      <c r="G227" s="214"/>
      <c r="H227" s="215" t="s">
        <v>3</v>
      </c>
      <c r="L227" s="183"/>
      <c r="M227" s="186"/>
      <c r="T227" s="187"/>
      <c r="AT227" s="185" t="s">
        <v>146</v>
      </c>
      <c r="AU227" s="185" t="s">
        <v>79</v>
      </c>
      <c r="AV227" s="184" t="s">
        <v>77</v>
      </c>
      <c r="AW227" s="184" t="s">
        <v>31</v>
      </c>
      <c r="AX227" s="184" t="s">
        <v>70</v>
      </c>
      <c r="AY227" s="185" t="s">
        <v>133</v>
      </c>
    </row>
    <row r="228" spans="2:65" s="189" customFormat="1" x14ac:dyDescent="0.2">
      <c r="B228" s="188"/>
      <c r="C228" s="217"/>
      <c r="D228" s="210" t="s">
        <v>146</v>
      </c>
      <c r="E228" s="218" t="s">
        <v>3</v>
      </c>
      <c r="F228" s="219" t="s">
        <v>940</v>
      </c>
      <c r="G228" s="217"/>
      <c r="H228" s="220">
        <v>65.010000000000005</v>
      </c>
      <c r="L228" s="188"/>
      <c r="M228" s="191"/>
      <c r="T228" s="192"/>
      <c r="AT228" s="190" t="s">
        <v>146</v>
      </c>
      <c r="AU228" s="190" t="s">
        <v>79</v>
      </c>
      <c r="AV228" s="189" t="s">
        <v>79</v>
      </c>
      <c r="AW228" s="189" t="s">
        <v>31</v>
      </c>
      <c r="AX228" s="189" t="s">
        <v>70</v>
      </c>
      <c r="AY228" s="190" t="s">
        <v>133</v>
      </c>
    </row>
    <row r="229" spans="2:65" s="197" customFormat="1" x14ac:dyDescent="0.2">
      <c r="B229" s="196"/>
      <c r="C229" s="229"/>
      <c r="D229" s="210" t="s">
        <v>146</v>
      </c>
      <c r="E229" s="230" t="s">
        <v>3</v>
      </c>
      <c r="F229" s="231" t="s">
        <v>281</v>
      </c>
      <c r="G229" s="229"/>
      <c r="H229" s="232">
        <v>330.99</v>
      </c>
      <c r="L229" s="196"/>
      <c r="M229" s="199"/>
      <c r="T229" s="200"/>
      <c r="AT229" s="198" t="s">
        <v>146</v>
      </c>
      <c r="AU229" s="198" t="s">
        <v>79</v>
      </c>
      <c r="AV229" s="197" t="s">
        <v>140</v>
      </c>
      <c r="AW229" s="197" t="s">
        <v>31</v>
      </c>
      <c r="AX229" s="197" t="s">
        <v>77</v>
      </c>
      <c r="AY229" s="198" t="s">
        <v>133</v>
      </c>
    </row>
    <row r="230" spans="2:65" s="164" customFormat="1" ht="22.7" customHeight="1" x14ac:dyDescent="0.2">
      <c r="B230" s="163"/>
      <c r="C230" s="226"/>
      <c r="D230" s="227" t="s">
        <v>69</v>
      </c>
      <c r="E230" s="228" t="s">
        <v>405</v>
      </c>
      <c r="F230" s="228" t="s">
        <v>406</v>
      </c>
      <c r="G230" s="226"/>
      <c r="H230" s="226"/>
      <c r="J230" s="174">
        <f>BK230</f>
        <v>0</v>
      </c>
      <c r="L230" s="163"/>
      <c r="M230" s="168"/>
      <c r="P230" s="169">
        <f>SUM(P231:P243)</f>
        <v>34.042921</v>
      </c>
      <c r="R230" s="169">
        <f>SUM(R231:R243)</f>
        <v>0</v>
      </c>
      <c r="T230" s="170">
        <f>SUM(T231:T243)</f>
        <v>0</v>
      </c>
      <c r="AR230" s="165" t="s">
        <v>77</v>
      </c>
      <c r="AT230" s="171" t="s">
        <v>69</v>
      </c>
      <c r="AU230" s="171" t="s">
        <v>77</v>
      </c>
      <c r="AY230" s="165" t="s">
        <v>133</v>
      </c>
      <c r="BK230" s="172">
        <f>SUM(BK231:BK243)</f>
        <v>0</v>
      </c>
    </row>
    <row r="231" spans="2:65" s="108" customFormat="1" ht="24.2" customHeight="1" x14ac:dyDescent="0.2">
      <c r="B231" s="2"/>
      <c r="C231" s="204" t="s">
        <v>223</v>
      </c>
      <c r="D231" s="204" t="s">
        <v>135</v>
      </c>
      <c r="E231" s="205" t="s">
        <v>408</v>
      </c>
      <c r="F231" s="206" t="s">
        <v>409</v>
      </c>
      <c r="G231" s="207" t="s">
        <v>198</v>
      </c>
      <c r="H231" s="208">
        <v>12.949</v>
      </c>
      <c r="I231" s="86"/>
      <c r="J231" s="4">
        <f>ROUND(I231*H231,2)</f>
        <v>0</v>
      </c>
      <c r="K231" s="3" t="s">
        <v>139</v>
      </c>
      <c r="L231" s="2"/>
      <c r="M231" s="175" t="s">
        <v>3</v>
      </c>
      <c r="N231" s="176" t="s">
        <v>41</v>
      </c>
      <c r="O231" s="177">
        <v>2.42</v>
      </c>
      <c r="P231" s="177">
        <f>O231*H231</f>
        <v>31.336579999999998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AR231" s="179" t="s">
        <v>140</v>
      </c>
      <c r="AT231" s="179" t="s">
        <v>135</v>
      </c>
      <c r="AU231" s="179" t="s">
        <v>79</v>
      </c>
      <c r="AY231" s="99" t="s">
        <v>133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99" t="s">
        <v>77</v>
      </c>
      <c r="BK231" s="180">
        <f>ROUND(I231*H231,2)</f>
        <v>0</v>
      </c>
      <c r="BL231" s="99" t="s">
        <v>140</v>
      </c>
      <c r="BM231" s="179" t="s">
        <v>980</v>
      </c>
    </row>
    <row r="232" spans="2:65" s="108" customFormat="1" ht="19.5" x14ac:dyDescent="0.2">
      <c r="B232" s="2"/>
      <c r="C232" s="209"/>
      <c r="D232" s="210" t="s">
        <v>142</v>
      </c>
      <c r="E232" s="209"/>
      <c r="F232" s="211" t="s">
        <v>411</v>
      </c>
      <c r="G232" s="209"/>
      <c r="H232" s="209"/>
      <c r="L232" s="2"/>
      <c r="M232" s="181"/>
      <c r="T232" s="182"/>
      <c r="AT232" s="99" t="s">
        <v>142</v>
      </c>
      <c r="AU232" s="99" t="s">
        <v>79</v>
      </c>
    </row>
    <row r="233" spans="2:65" s="108" customFormat="1" x14ac:dyDescent="0.2">
      <c r="B233" s="2"/>
      <c r="C233" s="209"/>
      <c r="D233" s="212" t="s">
        <v>144</v>
      </c>
      <c r="E233" s="209"/>
      <c r="F233" s="213" t="s">
        <v>412</v>
      </c>
      <c r="G233" s="209"/>
      <c r="H233" s="209"/>
      <c r="L233" s="2"/>
      <c r="M233" s="181"/>
      <c r="T233" s="182"/>
      <c r="AT233" s="99" t="s">
        <v>144</v>
      </c>
      <c r="AU233" s="99" t="s">
        <v>79</v>
      </c>
    </row>
    <row r="234" spans="2:65" s="108" customFormat="1" ht="24.2" customHeight="1" x14ac:dyDescent="0.2">
      <c r="B234" s="2"/>
      <c r="C234" s="204" t="s">
        <v>230</v>
      </c>
      <c r="D234" s="204" t="s">
        <v>135</v>
      </c>
      <c r="E234" s="205" t="s">
        <v>414</v>
      </c>
      <c r="F234" s="206" t="s">
        <v>415</v>
      </c>
      <c r="G234" s="207" t="s">
        <v>198</v>
      </c>
      <c r="H234" s="208">
        <v>12.949</v>
      </c>
      <c r="I234" s="86"/>
      <c r="J234" s="4">
        <f>ROUND(I234*H234,2)</f>
        <v>0</v>
      </c>
      <c r="K234" s="3" t="s">
        <v>139</v>
      </c>
      <c r="L234" s="2"/>
      <c r="M234" s="175" t="s">
        <v>3</v>
      </c>
      <c r="N234" s="176" t="s">
        <v>41</v>
      </c>
      <c r="O234" s="177">
        <v>0.125</v>
      </c>
      <c r="P234" s="177">
        <f>O234*H234</f>
        <v>1.618625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AR234" s="179" t="s">
        <v>140</v>
      </c>
      <c r="AT234" s="179" t="s">
        <v>135</v>
      </c>
      <c r="AU234" s="179" t="s">
        <v>79</v>
      </c>
      <c r="AY234" s="99" t="s">
        <v>133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99" t="s">
        <v>77</v>
      </c>
      <c r="BK234" s="180">
        <f>ROUND(I234*H234,2)</f>
        <v>0</v>
      </c>
      <c r="BL234" s="99" t="s">
        <v>140</v>
      </c>
      <c r="BM234" s="179" t="s">
        <v>981</v>
      </c>
    </row>
    <row r="235" spans="2:65" s="108" customFormat="1" ht="19.5" x14ac:dyDescent="0.2">
      <c r="B235" s="2"/>
      <c r="C235" s="209"/>
      <c r="D235" s="210" t="s">
        <v>142</v>
      </c>
      <c r="E235" s="209"/>
      <c r="F235" s="211" t="s">
        <v>417</v>
      </c>
      <c r="G235" s="209"/>
      <c r="H235" s="209"/>
      <c r="L235" s="2"/>
      <c r="M235" s="181"/>
      <c r="T235" s="182"/>
      <c r="AT235" s="99" t="s">
        <v>142</v>
      </c>
      <c r="AU235" s="99" t="s">
        <v>79</v>
      </c>
    </row>
    <row r="236" spans="2:65" s="108" customFormat="1" x14ac:dyDescent="0.2">
      <c r="B236" s="2"/>
      <c r="C236" s="209"/>
      <c r="D236" s="212" t="s">
        <v>144</v>
      </c>
      <c r="E236" s="209"/>
      <c r="F236" s="213" t="s">
        <v>418</v>
      </c>
      <c r="G236" s="209"/>
      <c r="H236" s="209"/>
      <c r="L236" s="2"/>
      <c r="M236" s="181"/>
      <c r="T236" s="182"/>
      <c r="AT236" s="99" t="s">
        <v>144</v>
      </c>
      <c r="AU236" s="99" t="s">
        <v>79</v>
      </c>
    </row>
    <row r="237" spans="2:65" s="108" customFormat="1" ht="24.2" customHeight="1" x14ac:dyDescent="0.2">
      <c r="B237" s="2"/>
      <c r="C237" s="204" t="s">
        <v>9</v>
      </c>
      <c r="D237" s="204" t="s">
        <v>135</v>
      </c>
      <c r="E237" s="205" t="s">
        <v>420</v>
      </c>
      <c r="F237" s="206" t="s">
        <v>421</v>
      </c>
      <c r="G237" s="207" t="s">
        <v>198</v>
      </c>
      <c r="H237" s="208">
        <v>181.286</v>
      </c>
      <c r="I237" s="86"/>
      <c r="J237" s="4">
        <f>ROUND(I237*H237,2)</f>
        <v>0</v>
      </c>
      <c r="K237" s="3" t="s">
        <v>139</v>
      </c>
      <c r="L237" s="2"/>
      <c r="M237" s="175" t="s">
        <v>3</v>
      </c>
      <c r="N237" s="176" t="s">
        <v>41</v>
      </c>
      <c r="O237" s="177">
        <v>6.0000000000000001E-3</v>
      </c>
      <c r="P237" s="177">
        <f>O237*H237</f>
        <v>1.0877160000000001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AR237" s="179" t="s">
        <v>140</v>
      </c>
      <c r="AT237" s="179" t="s">
        <v>135</v>
      </c>
      <c r="AU237" s="179" t="s">
        <v>79</v>
      </c>
      <c r="AY237" s="99" t="s">
        <v>133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99" t="s">
        <v>77</v>
      </c>
      <c r="BK237" s="180">
        <f>ROUND(I237*H237,2)</f>
        <v>0</v>
      </c>
      <c r="BL237" s="99" t="s">
        <v>140</v>
      </c>
      <c r="BM237" s="179" t="s">
        <v>982</v>
      </c>
    </row>
    <row r="238" spans="2:65" s="108" customFormat="1" ht="29.25" x14ac:dyDescent="0.2">
      <c r="B238" s="2"/>
      <c r="C238" s="209"/>
      <c r="D238" s="210" t="s">
        <v>142</v>
      </c>
      <c r="E238" s="209"/>
      <c r="F238" s="211" t="s">
        <v>423</v>
      </c>
      <c r="G238" s="209"/>
      <c r="H238" s="209"/>
      <c r="L238" s="2"/>
      <c r="M238" s="181"/>
      <c r="T238" s="182"/>
      <c r="AT238" s="99" t="s">
        <v>142</v>
      </c>
      <c r="AU238" s="99" t="s">
        <v>79</v>
      </c>
    </row>
    <row r="239" spans="2:65" s="108" customFormat="1" x14ac:dyDescent="0.2">
      <c r="B239" s="2"/>
      <c r="C239" s="209"/>
      <c r="D239" s="212" t="s">
        <v>144</v>
      </c>
      <c r="E239" s="209"/>
      <c r="F239" s="213" t="s">
        <v>424</v>
      </c>
      <c r="G239" s="209"/>
      <c r="H239" s="209"/>
      <c r="L239" s="2"/>
      <c r="M239" s="181"/>
      <c r="T239" s="182"/>
      <c r="AT239" s="99" t="s">
        <v>144</v>
      </c>
      <c r="AU239" s="99" t="s">
        <v>79</v>
      </c>
    </row>
    <row r="240" spans="2:65" s="189" customFormat="1" x14ac:dyDescent="0.2">
      <c r="B240" s="188"/>
      <c r="C240" s="217"/>
      <c r="D240" s="210" t="s">
        <v>146</v>
      </c>
      <c r="E240" s="217"/>
      <c r="F240" s="219" t="s">
        <v>983</v>
      </c>
      <c r="G240" s="217"/>
      <c r="H240" s="220">
        <v>181.286</v>
      </c>
      <c r="L240" s="188"/>
      <c r="M240" s="191"/>
      <c r="T240" s="192"/>
      <c r="AT240" s="190" t="s">
        <v>146</v>
      </c>
      <c r="AU240" s="190" t="s">
        <v>79</v>
      </c>
      <c r="AV240" s="189" t="s">
        <v>79</v>
      </c>
      <c r="AW240" s="189" t="s">
        <v>4</v>
      </c>
      <c r="AX240" s="189" t="s">
        <v>77</v>
      </c>
      <c r="AY240" s="190" t="s">
        <v>133</v>
      </c>
    </row>
    <row r="241" spans="2:65" s="108" customFormat="1" ht="44.25" customHeight="1" x14ac:dyDescent="0.2">
      <c r="B241" s="2"/>
      <c r="C241" s="204" t="s">
        <v>244</v>
      </c>
      <c r="D241" s="204" t="s">
        <v>135</v>
      </c>
      <c r="E241" s="205" t="s">
        <v>427</v>
      </c>
      <c r="F241" s="206" t="s">
        <v>428</v>
      </c>
      <c r="G241" s="207" t="s">
        <v>198</v>
      </c>
      <c r="H241" s="208">
        <v>12.949</v>
      </c>
      <c r="I241" s="86"/>
      <c r="J241" s="4">
        <f>ROUND(I241*H241,2)</f>
        <v>0</v>
      </c>
      <c r="K241" s="3" t="s">
        <v>139</v>
      </c>
      <c r="L241" s="2"/>
      <c r="M241" s="175" t="s">
        <v>3</v>
      </c>
      <c r="N241" s="176" t="s">
        <v>41</v>
      </c>
      <c r="O241" s="177">
        <v>0</v>
      </c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AR241" s="179" t="s">
        <v>140</v>
      </c>
      <c r="AT241" s="179" t="s">
        <v>135</v>
      </c>
      <c r="AU241" s="179" t="s">
        <v>79</v>
      </c>
      <c r="AY241" s="99" t="s">
        <v>133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99" t="s">
        <v>77</v>
      </c>
      <c r="BK241" s="180">
        <f>ROUND(I241*H241,2)</f>
        <v>0</v>
      </c>
      <c r="BL241" s="99" t="s">
        <v>140</v>
      </c>
      <c r="BM241" s="179" t="s">
        <v>984</v>
      </c>
    </row>
    <row r="242" spans="2:65" s="108" customFormat="1" ht="39" x14ac:dyDescent="0.2">
      <c r="B242" s="2"/>
      <c r="C242" s="209"/>
      <c r="D242" s="210" t="s">
        <v>142</v>
      </c>
      <c r="E242" s="209"/>
      <c r="F242" s="211" t="s">
        <v>430</v>
      </c>
      <c r="G242" s="209"/>
      <c r="H242" s="209"/>
      <c r="L242" s="2"/>
      <c r="M242" s="181"/>
      <c r="T242" s="182"/>
      <c r="AT242" s="99" t="s">
        <v>142</v>
      </c>
      <c r="AU242" s="99" t="s">
        <v>79</v>
      </c>
    </row>
    <row r="243" spans="2:65" s="108" customFormat="1" x14ac:dyDescent="0.2">
      <c r="B243" s="2"/>
      <c r="C243" s="209"/>
      <c r="D243" s="212" t="s">
        <v>144</v>
      </c>
      <c r="E243" s="209"/>
      <c r="F243" s="213" t="s">
        <v>431</v>
      </c>
      <c r="G243" s="209"/>
      <c r="H243" s="209"/>
      <c r="L243" s="2"/>
      <c r="M243" s="181"/>
      <c r="T243" s="182"/>
      <c r="AT243" s="99" t="s">
        <v>144</v>
      </c>
      <c r="AU243" s="99" t="s">
        <v>79</v>
      </c>
    </row>
    <row r="244" spans="2:65" s="164" customFormat="1" ht="22.7" customHeight="1" x14ac:dyDescent="0.2">
      <c r="B244" s="163"/>
      <c r="C244" s="226"/>
      <c r="D244" s="227" t="s">
        <v>69</v>
      </c>
      <c r="E244" s="228" t="s">
        <v>432</v>
      </c>
      <c r="F244" s="228" t="s">
        <v>433</v>
      </c>
      <c r="G244" s="226"/>
      <c r="H244" s="226"/>
      <c r="J244" s="174">
        <f>BK244</f>
        <v>0</v>
      </c>
      <c r="L244" s="163"/>
      <c r="M244" s="168"/>
      <c r="P244" s="169">
        <f>SUM(P245:P247)</f>
        <v>50.087919999999997</v>
      </c>
      <c r="R244" s="169">
        <f>SUM(R245:R247)</f>
        <v>0</v>
      </c>
      <c r="T244" s="170">
        <f>SUM(T245:T247)</f>
        <v>0</v>
      </c>
      <c r="AR244" s="165" t="s">
        <v>77</v>
      </c>
      <c r="AT244" s="171" t="s">
        <v>69</v>
      </c>
      <c r="AU244" s="171" t="s">
        <v>77</v>
      </c>
      <c r="AY244" s="165" t="s">
        <v>133</v>
      </c>
      <c r="BK244" s="172">
        <f>SUM(BK245:BK247)</f>
        <v>0</v>
      </c>
    </row>
    <row r="245" spans="2:65" s="108" customFormat="1" ht="16.5" customHeight="1" x14ac:dyDescent="0.2">
      <c r="B245" s="2"/>
      <c r="C245" s="204" t="s">
        <v>249</v>
      </c>
      <c r="D245" s="204" t="s">
        <v>135</v>
      </c>
      <c r="E245" s="205" t="s">
        <v>435</v>
      </c>
      <c r="F245" s="206" t="s">
        <v>436</v>
      </c>
      <c r="G245" s="207" t="s">
        <v>198</v>
      </c>
      <c r="H245" s="208">
        <v>12.398</v>
      </c>
      <c r="I245" s="86"/>
      <c r="J245" s="4">
        <f>ROUND(I245*H245,2)</f>
        <v>0</v>
      </c>
      <c r="K245" s="3" t="s">
        <v>139</v>
      </c>
      <c r="L245" s="2"/>
      <c r="M245" s="175" t="s">
        <v>3</v>
      </c>
      <c r="N245" s="176" t="s">
        <v>41</v>
      </c>
      <c r="O245" s="177">
        <v>4.04</v>
      </c>
      <c r="P245" s="177">
        <f>O245*H245</f>
        <v>50.087919999999997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AR245" s="179" t="s">
        <v>140</v>
      </c>
      <c r="AT245" s="179" t="s">
        <v>135</v>
      </c>
      <c r="AU245" s="179" t="s">
        <v>79</v>
      </c>
      <c r="AY245" s="99" t="s">
        <v>133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99" t="s">
        <v>77</v>
      </c>
      <c r="BK245" s="180">
        <f>ROUND(I245*H245,2)</f>
        <v>0</v>
      </c>
      <c r="BL245" s="99" t="s">
        <v>140</v>
      </c>
      <c r="BM245" s="179" t="s">
        <v>985</v>
      </c>
    </row>
    <row r="246" spans="2:65" s="108" customFormat="1" ht="29.25" x14ac:dyDescent="0.2">
      <c r="B246" s="2"/>
      <c r="C246" s="209"/>
      <c r="D246" s="210" t="s">
        <v>142</v>
      </c>
      <c r="E246" s="209"/>
      <c r="F246" s="211" t="s">
        <v>438</v>
      </c>
      <c r="G246" s="209"/>
      <c r="H246" s="209"/>
      <c r="L246" s="2"/>
      <c r="M246" s="181"/>
      <c r="T246" s="182"/>
      <c r="AT246" s="99" t="s">
        <v>142</v>
      </c>
      <c r="AU246" s="99" t="s">
        <v>79</v>
      </c>
    </row>
    <row r="247" spans="2:65" s="108" customFormat="1" x14ac:dyDescent="0.2">
      <c r="B247" s="2"/>
      <c r="C247" s="209"/>
      <c r="D247" s="212" t="s">
        <v>144</v>
      </c>
      <c r="E247" s="209"/>
      <c r="F247" s="213" t="s">
        <v>439</v>
      </c>
      <c r="G247" s="209"/>
      <c r="H247" s="209"/>
      <c r="L247" s="2"/>
      <c r="M247" s="181"/>
      <c r="T247" s="182"/>
      <c r="AT247" s="99" t="s">
        <v>144</v>
      </c>
      <c r="AU247" s="99" t="s">
        <v>79</v>
      </c>
    </row>
    <row r="248" spans="2:65" s="164" customFormat="1" ht="26.1" customHeight="1" x14ac:dyDescent="0.2">
      <c r="B248" s="163"/>
      <c r="C248" s="226"/>
      <c r="D248" s="227" t="s">
        <v>69</v>
      </c>
      <c r="E248" s="233" t="s">
        <v>440</v>
      </c>
      <c r="F248" s="233" t="s">
        <v>441</v>
      </c>
      <c r="G248" s="226"/>
      <c r="H248" s="226"/>
      <c r="J248" s="167">
        <f>BK248</f>
        <v>0</v>
      </c>
      <c r="L248" s="163"/>
      <c r="M248" s="168"/>
      <c r="P248" s="169">
        <f>P249+P265+P281+P300+P316+P380+P414</f>
        <v>196.55730399999999</v>
      </c>
      <c r="R248" s="169">
        <f>R249+R265+R281+R300+R316+R380+R414</f>
        <v>1.4785938399999998</v>
      </c>
      <c r="T248" s="170">
        <f>T249+T265+T281+T300+T316+T380+T414</f>
        <v>1.5247498000000002</v>
      </c>
      <c r="AR248" s="165" t="s">
        <v>79</v>
      </c>
      <c r="AT248" s="171" t="s">
        <v>69</v>
      </c>
      <c r="AU248" s="171" t="s">
        <v>70</v>
      </c>
      <c r="AY248" s="165" t="s">
        <v>133</v>
      </c>
      <c r="BK248" s="172">
        <f>BK249+BK265+BK281+BK300+BK316+BK380+BK414</f>
        <v>0</v>
      </c>
    </row>
    <row r="249" spans="2:65" s="164" customFormat="1" ht="22.7" customHeight="1" x14ac:dyDescent="0.2">
      <c r="B249" s="163"/>
      <c r="C249" s="226"/>
      <c r="D249" s="227" t="s">
        <v>69</v>
      </c>
      <c r="E249" s="228" t="s">
        <v>547</v>
      </c>
      <c r="F249" s="228" t="s">
        <v>548</v>
      </c>
      <c r="G249" s="226"/>
      <c r="H249" s="226"/>
      <c r="J249" s="174">
        <f>BK249</f>
        <v>0</v>
      </c>
      <c r="L249" s="163"/>
      <c r="M249" s="168"/>
      <c r="P249" s="169">
        <f>SUM(P250:P264)</f>
        <v>8.1283499999999993</v>
      </c>
      <c r="R249" s="169">
        <f>SUM(R250:R264)</f>
        <v>5.0699999999999999E-3</v>
      </c>
      <c r="T249" s="170">
        <f>SUM(T250:T264)</f>
        <v>0</v>
      </c>
      <c r="AR249" s="165" t="s">
        <v>79</v>
      </c>
      <c r="AT249" s="171" t="s">
        <v>69</v>
      </c>
      <c r="AU249" s="171" t="s">
        <v>77</v>
      </c>
      <c r="AY249" s="165" t="s">
        <v>133</v>
      </c>
      <c r="BK249" s="172">
        <f>SUM(BK250:BK264)</f>
        <v>0</v>
      </c>
    </row>
    <row r="250" spans="2:65" s="108" customFormat="1" ht="16.5" customHeight="1" x14ac:dyDescent="0.2">
      <c r="B250" s="2"/>
      <c r="C250" s="204" t="s">
        <v>255</v>
      </c>
      <c r="D250" s="204" t="s">
        <v>135</v>
      </c>
      <c r="E250" s="205" t="s">
        <v>550</v>
      </c>
      <c r="F250" s="206" t="s">
        <v>551</v>
      </c>
      <c r="G250" s="207" t="s">
        <v>552</v>
      </c>
      <c r="H250" s="208">
        <v>2</v>
      </c>
      <c r="I250" s="86"/>
      <c r="J250" s="4">
        <f>ROUND(I250*H250,2)</f>
        <v>0</v>
      </c>
      <c r="K250" s="3" t="s">
        <v>139</v>
      </c>
      <c r="L250" s="2"/>
      <c r="M250" s="175" t="s">
        <v>3</v>
      </c>
      <c r="N250" s="176" t="s">
        <v>41</v>
      </c>
      <c r="O250" s="177">
        <v>0.35299999999999998</v>
      </c>
      <c r="P250" s="177">
        <f>O250*H250</f>
        <v>0.70599999999999996</v>
      </c>
      <c r="Q250" s="177">
        <v>3.1E-4</v>
      </c>
      <c r="R250" s="177">
        <f>Q250*H250</f>
        <v>6.2E-4</v>
      </c>
      <c r="S250" s="177">
        <v>0</v>
      </c>
      <c r="T250" s="178">
        <f>S250*H250</f>
        <v>0</v>
      </c>
      <c r="AR250" s="179" t="s">
        <v>244</v>
      </c>
      <c r="AT250" s="179" t="s">
        <v>135</v>
      </c>
      <c r="AU250" s="179" t="s">
        <v>79</v>
      </c>
      <c r="AY250" s="99" t="s">
        <v>133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99" t="s">
        <v>77</v>
      </c>
      <c r="BK250" s="180">
        <f>ROUND(I250*H250,2)</f>
        <v>0</v>
      </c>
      <c r="BL250" s="99" t="s">
        <v>244</v>
      </c>
      <c r="BM250" s="179" t="s">
        <v>986</v>
      </c>
    </row>
    <row r="251" spans="2:65" s="108" customFormat="1" ht="19.5" x14ac:dyDescent="0.2">
      <c r="B251" s="2"/>
      <c r="C251" s="209"/>
      <c r="D251" s="210" t="s">
        <v>142</v>
      </c>
      <c r="E251" s="209"/>
      <c r="F251" s="211" t="s">
        <v>554</v>
      </c>
      <c r="G251" s="209"/>
      <c r="H251" s="209"/>
      <c r="L251" s="2"/>
      <c r="M251" s="181"/>
      <c r="T251" s="182"/>
      <c r="AT251" s="99" t="s">
        <v>142</v>
      </c>
      <c r="AU251" s="99" t="s">
        <v>79</v>
      </c>
    </row>
    <row r="252" spans="2:65" s="108" customFormat="1" x14ac:dyDescent="0.2">
      <c r="B252" s="2"/>
      <c r="C252" s="209"/>
      <c r="D252" s="212" t="s">
        <v>144</v>
      </c>
      <c r="E252" s="209"/>
      <c r="F252" s="213" t="s">
        <v>555</v>
      </c>
      <c r="G252" s="209"/>
      <c r="H252" s="209"/>
      <c r="L252" s="2"/>
      <c r="M252" s="181"/>
      <c r="T252" s="182"/>
      <c r="AT252" s="99" t="s">
        <v>144</v>
      </c>
      <c r="AU252" s="99" t="s">
        <v>79</v>
      </c>
    </row>
    <row r="253" spans="2:65" s="108" customFormat="1" ht="16.5" customHeight="1" x14ac:dyDescent="0.2">
      <c r="B253" s="2"/>
      <c r="C253" s="204" t="s">
        <v>263</v>
      </c>
      <c r="D253" s="204" t="s">
        <v>135</v>
      </c>
      <c r="E253" s="205" t="s">
        <v>563</v>
      </c>
      <c r="F253" s="206" t="s">
        <v>564</v>
      </c>
      <c r="G253" s="207" t="s">
        <v>258</v>
      </c>
      <c r="H253" s="208">
        <v>5</v>
      </c>
      <c r="I253" s="86"/>
      <c r="J253" s="4">
        <f>ROUND(I253*H253,2)</f>
        <v>0</v>
      </c>
      <c r="K253" s="3" t="s">
        <v>139</v>
      </c>
      <c r="L253" s="2"/>
      <c r="M253" s="175" t="s">
        <v>3</v>
      </c>
      <c r="N253" s="176" t="s">
        <v>41</v>
      </c>
      <c r="O253" s="177">
        <v>0.65900000000000003</v>
      </c>
      <c r="P253" s="177">
        <f>O253*H253</f>
        <v>3.2949999999999999</v>
      </c>
      <c r="Q253" s="177">
        <v>4.0999999999999999E-4</v>
      </c>
      <c r="R253" s="177">
        <f>Q253*H253</f>
        <v>2.0499999999999997E-3</v>
      </c>
      <c r="S253" s="177">
        <v>0</v>
      </c>
      <c r="T253" s="178">
        <f>S253*H253</f>
        <v>0</v>
      </c>
      <c r="AR253" s="179" t="s">
        <v>244</v>
      </c>
      <c r="AT253" s="179" t="s">
        <v>135</v>
      </c>
      <c r="AU253" s="179" t="s">
        <v>79</v>
      </c>
      <c r="AY253" s="99" t="s">
        <v>133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99" t="s">
        <v>77</v>
      </c>
      <c r="BK253" s="180">
        <f>ROUND(I253*H253,2)</f>
        <v>0</v>
      </c>
      <c r="BL253" s="99" t="s">
        <v>244</v>
      </c>
      <c r="BM253" s="179" t="s">
        <v>987</v>
      </c>
    </row>
    <row r="254" spans="2:65" s="108" customFormat="1" x14ac:dyDescent="0.2">
      <c r="B254" s="2"/>
      <c r="C254" s="209"/>
      <c r="D254" s="210" t="s">
        <v>142</v>
      </c>
      <c r="E254" s="209"/>
      <c r="F254" s="211" t="s">
        <v>566</v>
      </c>
      <c r="G254" s="209"/>
      <c r="H254" s="209"/>
      <c r="L254" s="2"/>
      <c r="M254" s="181"/>
      <c r="T254" s="182"/>
      <c r="AT254" s="99" t="s">
        <v>142</v>
      </c>
      <c r="AU254" s="99" t="s">
        <v>79</v>
      </c>
    </row>
    <row r="255" spans="2:65" s="108" customFormat="1" x14ac:dyDescent="0.2">
      <c r="B255" s="2"/>
      <c r="C255" s="209"/>
      <c r="D255" s="212" t="s">
        <v>144</v>
      </c>
      <c r="E255" s="209"/>
      <c r="F255" s="213" t="s">
        <v>567</v>
      </c>
      <c r="G255" s="209"/>
      <c r="H255" s="209"/>
      <c r="L255" s="2"/>
      <c r="M255" s="181"/>
      <c r="T255" s="182"/>
      <c r="AT255" s="99" t="s">
        <v>144</v>
      </c>
      <c r="AU255" s="99" t="s">
        <v>79</v>
      </c>
    </row>
    <row r="256" spans="2:65" s="108" customFormat="1" ht="16.5" customHeight="1" x14ac:dyDescent="0.2">
      <c r="B256" s="2"/>
      <c r="C256" s="204" t="s">
        <v>271</v>
      </c>
      <c r="D256" s="204" t="s">
        <v>135</v>
      </c>
      <c r="E256" s="205" t="s">
        <v>569</v>
      </c>
      <c r="F256" s="206" t="s">
        <v>570</v>
      </c>
      <c r="G256" s="207" t="s">
        <v>258</v>
      </c>
      <c r="H256" s="208">
        <v>5</v>
      </c>
      <c r="I256" s="86"/>
      <c r="J256" s="4">
        <f>ROUND(I256*H256,2)</f>
        <v>0</v>
      </c>
      <c r="K256" s="3" t="s">
        <v>139</v>
      </c>
      <c r="L256" s="2"/>
      <c r="M256" s="175" t="s">
        <v>3</v>
      </c>
      <c r="N256" s="176" t="s">
        <v>41</v>
      </c>
      <c r="O256" s="177">
        <v>0.72799999999999998</v>
      </c>
      <c r="P256" s="177">
        <f>O256*H256</f>
        <v>3.6399999999999997</v>
      </c>
      <c r="Q256" s="177">
        <v>4.8000000000000001E-4</v>
      </c>
      <c r="R256" s="177">
        <f>Q256*H256</f>
        <v>2.4000000000000002E-3</v>
      </c>
      <c r="S256" s="177">
        <v>0</v>
      </c>
      <c r="T256" s="178">
        <f>S256*H256</f>
        <v>0</v>
      </c>
      <c r="AR256" s="179" t="s">
        <v>244</v>
      </c>
      <c r="AT256" s="179" t="s">
        <v>135</v>
      </c>
      <c r="AU256" s="179" t="s">
        <v>79</v>
      </c>
      <c r="AY256" s="99" t="s">
        <v>133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99" t="s">
        <v>77</v>
      </c>
      <c r="BK256" s="180">
        <f>ROUND(I256*H256,2)</f>
        <v>0</v>
      </c>
      <c r="BL256" s="99" t="s">
        <v>244</v>
      </c>
      <c r="BM256" s="179" t="s">
        <v>988</v>
      </c>
    </row>
    <row r="257" spans="2:65" s="108" customFormat="1" x14ac:dyDescent="0.2">
      <c r="B257" s="2"/>
      <c r="C257" s="209"/>
      <c r="D257" s="210" t="s">
        <v>142</v>
      </c>
      <c r="E257" s="209"/>
      <c r="F257" s="211" t="s">
        <v>572</v>
      </c>
      <c r="G257" s="209"/>
      <c r="H257" s="209"/>
      <c r="L257" s="2"/>
      <c r="M257" s="181"/>
      <c r="T257" s="182"/>
      <c r="AT257" s="99" t="s">
        <v>142</v>
      </c>
      <c r="AU257" s="99" t="s">
        <v>79</v>
      </c>
    </row>
    <row r="258" spans="2:65" s="108" customFormat="1" x14ac:dyDescent="0.2">
      <c r="B258" s="2"/>
      <c r="C258" s="209"/>
      <c r="D258" s="212" t="s">
        <v>144</v>
      </c>
      <c r="E258" s="209"/>
      <c r="F258" s="213" t="s">
        <v>573</v>
      </c>
      <c r="G258" s="209"/>
      <c r="H258" s="209"/>
      <c r="L258" s="2"/>
      <c r="M258" s="181"/>
      <c r="T258" s="182"/>
      <c r="AT258" s="99" t="s">
        <v>144</v>
      </c>
      <c r="AU258" s="99" t="s">
        <v>79</v>
      </c>
    </row>
    <row r="259" spans="2:65" s="108" customFormat="1" ht="21.75" customHeight="1" x14ac:dyDescent="0.2">
      <c r="B259" s="2"/>
      <c r="C259" s="204" t="s">
        <v>8</v>
      </c>
      <c r="D259" s="204" t="s">
        <v>135</v>
      </c>
      <c r="E259" s="205" t="s">
        <v>581</v>
      </c>
      <c r="F259" s="206" t="s">
        <v>582</v>
      </c>
      <c r="G259" s="207" t="s">
        <v>258</v>
      </c>
      <c r="H259" s="208">
        <v>10</v>
      </c>
      <c r="I259" s="86"/>
      <c r="J259" s="4">
        <f>ROUND(I259*H259,2)</f>
        <v>0</v>
      </c>
      <c r="K259" s="3" t="s">
        <v>139</v>
      </c>
      <c r="L259" s="2"/>
      <c r="M259" s="175" t="s">
        <v>3</v>
      </c>
      <c r="N259" s="176" t="s">
        <v>41</v>
      </c>
      <c r="O259" s="177">
        <v>4.8000000000000001E-2</v>
      </c>
      <c r="P259" s="177">
        <f>O259*H259</f>
        <v>0.48</v>
      </c>
      <c r="Q259" s="177">
        <v>0</v>
      </c>
      <c r="R259" s="177">
        <f>Q259*H259</f>
        <v>0</v>
      </c>
      <c r="S259" s="177">
        <v>0</v>
      </c>
      <c r="T259" s="178">
        <f>S259*H259</f>
        <v>0</v>
      </c>
      <c r="AR259" s="179" t="s">
        <v>244</v>
      </c>
      <c r="AT259" s="179" t="s">
        <v>135</v>
      </c>
      <c r="AU259" s="179" t="s">
        <v>79</v>
      </c>
      <c r="AY259" s="99" t="s">
        <v>133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99" t="s">
        <v>77</v>
      </c>
      <c r="BK259" s="180">
        <f>ROUND(I259*H259,2)</f>
        <v>0</v>
      </c>
      <c r="BL259" s="99" t="s">
        <v>244</v>
      </c>
      <c r="BM259" s="179" t="s">
        <v>989</v>
      </c>
    </row>
    <row r="260" spans="2:65" s="108" customFormat="1" x14ac:dyDescent="0.2">
      <c r="B260" s="2"/>
      <c r="C260" s="209"/>
      <c r="D260" s="210" t="s">
        <v>142</v>
      </c>
      <c r="E260" s="209"/>
      <c r="F260" s="211" t="s">
        <v>584</v>
      </c>
      <c r="G260" s="209"/>
      <c r="H260" s="209"/>
      <c r="L260" s="2"/>
      <c r="M260" s="181"/>
      <c r="T260" s="182"/>
      <c r="AT260" s="99" t="s">
        <v>142</v>
      </c>
      <c r="AU260" s="99" t="s">
        <v>79</v>
      </c>
    </row>
    <row r="261" spans="2:65" s="108" customFormat="1" x14ac:dyDescent="0.2">
      <c r="B261" s="2"/>
      <c r="C261" s="209"/>
      <c r="D261" s="212" t="s">
        <v>144</v>
      </c>
      <c r="E261" s="209"/>
      <c r="F261" s="213" t="s">
        <v>585</v>
      </c>
      <c r="G261" s="209"/>
      <c r="H261" s="209"/>
      <c r="L261" s="2"/>
      <c r="M261" s="181"/>
      <c r="T261" s="182"/>
      <c r="AT261" s="99" t="s">
        <v>144</v>
      </c>
      <c r="AU261" s="99" t="s">
        <v>79</v>
      </c>
    </row>
    <row r="262" spans="2:65" s="108" customFormat="1" ht="24.2" customHeight="1" x14ac:dyDescent="0.2">
      <c r="B262" s="2"/>
      <c r="C262" s="204" t="s">
        <v>80</v>
      </c>
      <c r="D262" s="204" t="s">
        <v>135</v>
      </c>
      <c r="E262" s="205" t="s">
        <v>587</v>
      </c>
      <c r="F262" s="206" t="s">
        <v>588</v>
      </c>
      <c r="G262" s="207" t="s">
        <v>198</v>
      </c>
      <c r="H262" s="208">
        <v>5.0000000000000001E-3</v>
      </c>
      <c r="I262" s="86"/>
      <c r="J262" s="4">
        <f>ROUND(I262*H262,2)</f>
        <v>0</v>
      </c>
      <c r="K262" s="3" t="s">
        <v>139</v>
      </c>
      <c r="L262" s="2"/>
      <c r="M262" s="175" t="s">
        <v>3</v>
      </c>
      <c r="N262" s="176" t="s">
        <v>41</v>
      </c>
      <c r="O262" s="177">
        <v>1.47</v>
      </c>
      <c r="P262" s="177">
        <f>O262*H262</f>
        <v>7.3499999999999998E-3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AR262" s="179" t="s">
        <v>244</v>
      </c>
      <c r="AT262" s="179" t="s">
        <v>135</v>
      </c>
      <c r="AU262" s="179" t="s">
        <v>79</v>
      </c>
      <c r="AY262" s="99" t="s">
        <v>133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99" t="s">
        <v>77</v>
      </c>
      <c r="BK262" s="180">
        <f>ROUND(I262*H262,2)</f>
        <v>0</v>
      </c>
      <c r="BL262" s="99" t="s">
        <v>244</v>
      </c>
      <c r="BM262" s="179" t="s">
        <v>990</v>
      </c>
    </row>
    <row r="263" spans="2:65" s="108" customFormat="1" ht="29.25" x14ac:dyDescent="0.2">
      <c r="B263" s="2"/>
      <c r="C263" s="209"/>
      <c r="D263" s="210" t="s">
        <v>142</v>
      </c>
      <c r="E263" s="209"/>
      <c r="F263" s="211" t="s">
        <v>590</v>
      </c>
      <c r="G263" s="209"/>
      <c r="H263" s="209"/>
      <c r="L263" s="2"/>
      <c r="M263" s="181"/>
      <c r="T263" s="182"/>
      <c r="AT263" s="99" t="s">
        <v>142</v>
      </c>
      <c r="AU263" s="99" t="s">
        <v>79</v>
      </c>
    </row>
    <row r="264" spans="2:65" s="108" customFormat="1" x14ac:dyDescent="0.2">
      <c r="B264" s="2"/>
      <c r="C264" s="209"/>
      <c r="D264" s="212" t="s">
        <v>144</v>
      </c>
      <c r="E264" s="209"/>
      <c r="F264" s="213" t="s">
        <v>591</v>
      </c>
      <c r="G264" s="209"/>
      <c r="H264" s="209"/>
      <c r="L264" s="2"/>
      <c r="M264" s="181"/>
      <c r="T264" s="182"/>
      <c r="AT264" s="99" t="s">
        <v>144</v>
      </c>
      <c r="AU264" s="99" t="s">
        <v>79</v>
      </c>
    </row>
    <row r="265" spans="2:65" s="164" customFormat="1" ht="22.7" customHeight="1" x14ac:dyDescent="0.2">
      <c r="B265" s="163"/>
      <c r="C265" s="226"/>
      <c r="D265" s="227" t="s">
        <v>69</v>
      </c>
      <c r="E265" s="228" t="s">
        <v>592</v>
      </c>
      <c r="F265" s="228" t="s">
        <v>593</v>
      </c>
      <c r="G265" s="226"/>
      <c r="H265" s="226"/>
      <c r="J265" s="174">
        <f>BK265</f>
        <v>0</v>
      </c>
      <c r="L265" s="163"/>
      <c r="M265" s="168"/>
      <c r="P265" s="169">
        <f>SUM(P266:P280)</f>
        <v>8.7972319999999993</v>
      </c>
      <c r="R265" s="169">
        <f>SUM(R266:R280)</f>
        <v>1.592E-2</v>
      </c>
      <c r="T265" s="170">
        <f>SUM(T266:T280)</f>
        <v>0</v>
      </c>
      <c r="AR265" s="165" t="s">
        <v>79</v>
      </c>
      <c r="AT265" s="171" t="s">
        <v>69</v>
      </c>
      <c r="AU265" s="171" t="s">
        <v>77</v>
      </c>
      <c r="AY265" s="165" t="s">
        <v>133</v>
      </c>
      <c r="BK265" s="172">
        <f>SUM(BK266:BK280)</f>
        <v>0</v>
      </c>
    </row>
    <row r="266" spans="2:65" s="108" customFormat="1" ht="24.2" customHeight="1" x14ac:dyDescent="0.2">
      <c r="B266" s="2"/>
      <c r="C266" s="204" t="s">
        <v>83</v>
      </c>
      <c r="D266" s="204" t="s">
        <v>135</v>
      </c>
      <c r="E266" s="205" t="s">
        <v>595</v>
      </c>
      <c r="F266" s="206" t="s">
        <v>596</v>
      </c>
      <c r="G266" s="207" t="s">
        <v>597</v>
      </c>
      <c r="H266" s="208">
        <v>2</v>
      </c>
      <c r="I266" s="86"/>
      <c r="J266" s="4">
        <f>ROUND(I266*H266,2)</f>
        <v>0</v>
      </c>
      <c r="K266" s="3" t="s">
        <v>139</v>
      </c>
      <c r="L266" s="2"/>
      <c r="M266" s="175" t="s">
        <v>3</v>
      </c>
      <c r="N266" s="176" t="s">
        <v>41</v>
      </c>
      <c r="O266" s="177">
        <v>0.80300000000000005</v>
      </c>
      <c r="P266" s="177">
        <f>O266*H266</f>
        <v>1.6060000000000001</v>
      </c>
      <c r="Q266" s="177">
        <v>3.3600000000000001E-3</v>
      </c>
      <c r="R266" s="177">
        <f>Q266*H266</f>
        <v>6.7200000000000003E-3</v>
      </c>
      <c r="S266" s="177">
        <v>0</v>
      </c>
      <c r="T266" s="178">
        <f>S266*H266</f>
        <v>0</v>
      </c>
      <c r="AR266" s="179" t="s">
        <v>244</v>
      </c>
      <c r="AT266" s="179" t="s">
        <v>135</v>
      </c>
      <c r="AU266" s="179" t="s">
        <v>79</v>
      </c>
      <c r="AY266" s="99" t="s">
        <v>133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99" t="s">
        <v>77</v>
      </c>
      <c r="BK266" s="180">
        <f>ROUND(I266*H266,2)</f>
        <v>0</v>
      </c>
      <c r="BL266" s="99" t="s">
        <v>244</v>
      </c>
      <c r="BM266" s="179" t="s">
        <v>991</v>
      </c>
    </row>
    <row r="267" spans="2:65" s="108" customFormat="1" ht="19.5" x14ac:dyDescent="0.2">
      <c r="B267" s="2"/>
      <c r="C267" s="209"/>
      <c r="D267" s="210" t="s">
        <v>142</v>
      </c>
      <c r="E267" s="209"/>
      <c r="F267" s="211" t="s">
        <v>599</v>
      </c>
      <c r="G267" s="209"/>
      <c r="H267" s="209"/>
      <c r="L267" s="2"/>
      <c r="M267" s="181"/>
      <c r="T267" s="182"/>
      <c r="AT267" s="99" t="s">
        <v>142</v>
      </c>
      <c r="AU267" s="99" t="s">
        <v>79</v>
      </c>
    </row>
    <row r="268" spans="2:65" s="108" customFormat="1" x14ac:dyDescent="0.2">
      <c r="B268" s="2"/>
      <c r="C268" s="209"/>
      <c r="D268" s="212" t="s">
        <v>144</v>
      </c>
      <c r="E268" s="209"/>
      <c r="F268" s="213" t="s">
        <v>600</v>
      </c>
      <c r="G268" s="209"/>
      <c r="H268" s="209"/>
      <c r="L268" s="2"/>
      <c r="M268" s="181"/>
      <c r="T268" s="182"/>
      <c r="AT268" s="99" t="s">
        <v>144</v>
      </c>
      <c r="AU268" s="99" t="s">
        <v>79</v>
      </c>
    </row>
    <row r="269" spans="2:65" s="108" customFormat="1" ht="24.2" customHeight="1" x14ac:dyDescent="0.2">
      <c r="B269" s="2"/>
      <c r="C269" s="204" t="s">
        <v>86</v>
      </c>
      <c r="D269" s="204" t="s">
        <v>135</v>
      </c>
      <c r="E269" s="205" t="s">
        <v>608</v>
      </c>
      <c r="F269" s="206" t="s">
        <v>609</v>
      </c>
      <c r="G269" s="207" t="s">
        <v>258</v>
      </c>
      <c r="H269" s="208">
        <v>10</v>
      </c>
      <c r="I269" s="86"/>
      <c r="J269" s="4">
        <f>ROUND(I269*H269,2)</f>
        <v>0</v>
      </c>
      <c r="K269" s="3" t="s">
        <v>139</v>
      </c>
      <c r="L269" s="2"/>
      <c r="M269" s="175" t="s">
        <v>3</v>
      </c>
      <c r="N269" s="176" t="s">
        <v>41</v>
      </c>
      <c r="O269" s="177">
        <v>0.52900000000000003</v>
      </c>
      <c r="P269" s="177">
        <f>O269*H269</f>
        <v>5.29</v>
      </c>
      <c r="Q269" s="177">
        <v>8.4000000000000003E-4</v>
      </c>
      <c r="R269" s="177">
        <f>Q269*H269</f>
        <v>8.4000000000000012E-3</v>
      </c>
      <c r="S269" s="177">
        <v>0</v>
      </c>
      <c r="T269" s="178">
        <f>S269*H269</f>
        <v>0</v>
      </c>
      <c r="AR269" s="179" t="s">
        <v>244</v>
      </c>
      <c r="AT269" s="179" t="s">
        <v>135</v>
      </c>
      <c r="AU269" s="179" t="s">
        <v>79</v>
      </c>
      <c r="AY269" s="99" t="s">
        <v>133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99" t="s">
        <v>77</v>
      </c>
      <c r="BK269" s="180">
        <f>ROUND(I269*H269,2)</f>
        <v>0</v>
      </c>
      <c r="BL269" s="99" t="s">
        <v>244</v>
      </c>
      <c r="BM269" s="179" t="s">
        <v>992</v>
      </c>
    </row>
    <row r="270" spans="2:65" s="108" customFormat="1" ht="19.5" x14ac:dyDescent="0.2">
      <c r="B270" s="2"/>
      <c r="C270" s="209"/>
      <c r="D270" s="210" t="s">
        <v>142</v>
      </c>
      <c r="E270" s="209"/>
      <c r="F270" s="211" t="s">
        <v>611</v>
      </c>
      <c r="G270" s="209"/>
      <c r="H270" s="209"/>
      <c r="L270" s="2"/>
      <c r="M270" s="181"/>
      <c r="T270" s="182"/>
      <c r="AT270" s="99" t="s">
        <v>142</v>
      </c>
      <c r="AU270" s="99" t="s">
        <v>79</v>
      </c>
    </row>
    <row r="271" spans="2:65" s="108" customFormat="1" x14ac:dyDescent="0.2">
      <c r="B271" s="2"/>
      <c r="C271" s="209"/>
      <c r="D271" s="212" t="s">
        <v>144</v>
      </c>
      <c r="E271" s="209"/>
      <c r="F271" s="213" t="s">
        <v>612</v>
      </c>
      <c r="G271" s="209"/>
      <c r="H271" s="209"/>
      <c r="L271" s="2"/>
      <c r="M271" s="181"/>
      <c r="T271" s="182"/>
      <c r="AT271" s="99" t="s">
        <v>144</v>
      </c>
      <c r="AU271" s="99" t="s">
        <v>79</v>
      </c>
    </row>
    <row r="272" spans="2:65" s="108" customFormat="1" ht="37.700000000000003" customHeight="1" x14ac:dyDescent="0.2">
      <c r="B272" s="2"/>
      <c r="C272" s="204" t="s">
        <v>309</v>
      </c>
      <c r="D272" s="204" t="s">
        <v>135</v>
      </c>
      <c r="E272" s="205" t="s">
        <v>614</v>
      </c>
      <c r="F272" s="206" t="s">
        <v>615</v>
      </c>
      <c r="G272" s="207" t="s">
        <v>258</v>
      </c>
      <c r="H272" s="208">
        <v>10</v>
      </c>
      <c r="I272" s="86"/>
      <c r="J272" s="4">
        <f>ROUND(I272*H272,2)</f>
        <v>0</v>
      </c>
      <c r="K272" s="3" t="s">
        <v>139</v>
      </c>
      <c r="L272" s="2"/>
      <c r="M272" s="175" t="s">
        <v>3</v>
      </c>
      <c r="N272" s="176" t="s">
        <v>41</v>
      </c>
      <c r="O272" s="177">
        <v>0.106</v>
      </c>
      <c r="P272" s="177">
        <f>O272*H272</f>
        <v>1.06</v>
      </c>
      <c r="Q272" s="177">
        <v>6.9999999999999994E-5</v>
      </c>
      <c r="R272" s="177">
        <f>Q272*H272</f>
        <v>6.9999999999999988E-4</v>
      </c>
      <c r="S272" s="177">
        <v>0</v>
      </c>
      <c r="T272" s="178">
        <f>S272*H272</f>
        <v>0</v>
      </c>
      <c r="AR272" s="179" t="s">
        <v>244</v>
      </c>
      <c r="AT272" s="179" t="s">
        <v>135</v>
      </c>
      <c r="AU272" s="179" t="s">
        <v>79</v>
      </c>
      <c r="AY272" s="99" t="s">
        <v>133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99" t="s">
        <v>77</v>
      </c>
      <c r="BK272" s="180">
        <f>ROUND(I272*H272,2)</f>
        <v>0</v>
      </c>
      <c r="BL272" s="99" t="s">
        <v>244</v>
      </c>
      <c r="BM272" s="179" t="s">
        <v>993</v>
      </c>
    </row>
    <row r="273" spans="2:65" s="108" customFormat="1" ht="29.25" x14ac:dyDescent="0.2">
      <c r="B273" s="2"/>
      <c r="C273" s="209"/>
      <c r="D273" s="210" t="s">
        <v>142</v>
      </c>
      <c r="E273" s="209"/>
      <c r="F273" s="211" t="s">
        <v>617</v>
      </c>
      <c r="G273" s="209"/>
      <c r="H273" s="209"/>
      <c r="L273" s="2"/>
      <c r="M273" s="181"/>
      <c r="T273" s="182"/>
      <c r="AT273" s="99" t="s">
        <v>142</v>
      </c>
      <c r="AU273" s="99" t="s">
        <v>79</v>
      </c>
    </row>
    <row r="274" spans="2:65" s="108" customFormat="1" x14ac:dyDescent="0.2">
      <c r="B274" s="2"/>
      <c r="C274" s="209"/>
      <c r="D274" s="212" t="s">
        <v>144</v>
      </c>
      <c r="E274" s="209"/>
      <c r="F274" s="213" t="s">
        <v>618</v>
      </c>
      <c r="G274" s="209"/>
      <c r="H274" s="209"/>
      <c r="L274" s="2"/>
      <c r="M274" s="181"/>
      <c r="T274" s="182"/>
      <c r="AT274" s="99" t="s">
        <v>144</v>
      </c>
      <c r="AU274" s="99" t="s">
        <v>79</v>
      </c>
    </row>
    <row r="275" spans="2:65" s="108" customFormat="1" ht="21.75" customHeight="1" x14ac:dyDescent="0.2">
      <c r="B275" s="2"/>
      <c r="C275" s="204" t="s">
        <v>316</v>
      </c>
      <c r="D275" s="204" t="s">
        <v>135</v>
      </c>
      <c r="E275" s="205" t="s">
        <v>620</v>
      </c>
      <c r="F275" s="206" t="s">
        <v>621</v>
      </c>
      <c r="G275" s="207" t="s">
        <v>258</v>
      </c>
      <c r="H275" s="208">
        <v>10</v>
      </c>
      <c r="I275" s="86"/>
      <c r="J275" s="4">
        <f>ROUND(I275*H275,2)</f>
        <v>0</v>
      </c>
      <c r="K275" s="3" t="s">
        <v>139</v>
      </c>
      <c r="L275" s="2"/>
      <c r="M275" s="175" t="s">
        <v>3</v>
      </c>
      <c r="N275" s="176" t="s">
        <v>41</v>
      </c>
      <c r="O275" s="177">
        <v>8.2000000000000003E-2</v>
      </c>
      <c r="P275" s="177">
        <f>O275*H275</f>
        <v>0.82000000000000006</v>
      </c>
      <c r="Q275" s="177">
        <v>1.0000000000000001E-5</v>
      </c>
      <c r="R275" s="177">
        <f>Q275*H275</f>
        <v>1E-4</v>
      </c>
      <c r="S275" s="177">
        <v>0</v>
      </c>
      <c r="T275" s="178">
        <f>S275*H275</f>
        <v>0</v>
      </c>
      <c r="AR275" s="179" t="s">
        <v>244</v>
      </c>
      <c r="AT275" s="179" t="s">
        <v>135</v>
      </c>
      <c r="AU275" s="179" t="s">
        <v>79</v>
      </c>
      <c r="AY275" s="99" t="s">
        <v>133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99" t="s">
        <v>77</v>
      </c>
      <c r="BK275" s="180">
        <f>ROUND(I275*H275,2)</f>
        <v>0</v>
      </c>
      <c r="BL275" s="99" t="s">
        <v>244</v>
      </c>
      <c r="BM275" s="179" t="s">
        <v>994</v>
      </c>
    </row>
    <row r="276" spans="2:65" s="108" customFormat="1" ht="19.5" x14ac:dyDescent="0.2">
      <c r="B276" s="2"/>
      <c r="C276" s="209"/>
      <c r="D276" s="210" t="s">
        <v>142</v>
      </c>
      <c r="E276" s="209"/>
      <c r="F276" s="211" t="s">
        <v>623</v>
      </c>
      <c r="G276" s="209"/>
      <c r="H276" s="209"/>
      <c r="L276" s="2"/>
      <c r="M276" s="181"/>
      <c r="T276" s="182"/>
      <c r="AT276" s="99" t="s">
        <v>142</v>
      </c>
      <c r="AU276" s="99" t="s">
        <v>79</v>
      </c>
    </row>
    <row r="277" spans="2:65" s="108" customFormat="1" x14ac:dyDescent="0.2">
      <c r="B277" s="2"/>
      <c r="C277" s="209"/>
      <c r="D277" s="212" t="s">
        <v>144</v>
      </c>
      <c r="E277" s="209"/>
      <c r="F277" s="213" t="s">
        <v>624</v>
      </c>
      <c r="G277" s="209"/>
      <c r="H277" s="209"/>
      <c r="L277" s="2"/>
      <c r="M277" s="181"/>
      <c r="T277" s="182"/>
      <c r="AT277" s="99" t="s">
        <v>144</v>
      </c>
      <c r="AU277" s="99" t="s">
        <v>79</v>
      </c>
    </row>
    <row r="278" spans="2:65" s="108" customFormat="1" ht="24.2" customHeight="1" x14ac:dyDescent="0.2">
      <c r="B278" s="2"/>
      <c r="C278" s="204" t="s">
        <v>327</v>
      </c>
      <c r="D278" s="204" t="s">
        <v>135</v>
      </c>
      <c r="E278" s="205" t="s">
        <v>626</v>
      </c>
      <c r="F278" s="206" t="s">
        <v>627</v>
      </c>
      <c r="G278" s="207" t="s">
        <v>198</v>
      </c>
      <c r="H278" s="208">
        <v>1.6E-2</v>
      </c>
      <c r="I278" s="86"/>
      <c r="J278" s="4">
        <f>ROUND(I278*H278,2)</f>
        <v>0</v>
      </c>
      <c r="K278" s="3" t="s">
        <v>139</v>
      </c>
      <c r="L278" s="2"/>
      <c r="M278" s="175" t="s">
        <v>3</v>
      </c>
      <c r="N278" s="176" t="s">
        <v>41</v>
      </c>
      <c r="O278" s="177">
        <v>1.327</v>
      </c>
      <c r="P278" s="177">
        <f>O278*H278</f>
        <v>2.1232000000000001E-2</v>
      </c>
      <c r="Q278" s="177">
        <v>0</v>
      </c>
      <c r="R278" s="177">
        <f>Q278*H278</f>
        <v>0</v>
      </c>
      <c r="S278" s="177">
        <v>0</v>
      </c>
      <c r="T278" s="178">
        <f>S278*H278</f>
        <v>0</v>
      </c>
      <c r="AR278" s="179" t="s">
        <v>244</v>
      </c>
      <c r="AT278" s="179" t="s">
        <v>135</v>
      </c>
      <c r="AU278" s="179" t="s">
        <v>79</v>
      </c>
      <c r="AY278" s="99" t="s">
        <v>133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99" t="s">
        <v>77</v>
      </c>
      <c r="BK278" s="180">
        <f>ROUND(I278*H278,2)</f>
        <v>0</v>
      </c>
      <c r="BL278" s="99" t="s">
        <v>244</v>
      </c>
      <c r="BM278" s="179" t="s">
        <v>995</v>
      </c>
    </row>
    <row r="279" spans="2:65" s="108" customFormat="1" ht="29.25" x14ac:dyDescent="0.2">
      <c r="B279" s="2"/>
      <c r="C279" s="209"/>
      <c r="D279" s="210" t="s">
        <v>142</v>
      </c>
      <c r="E279" s="209"/>
      <c r="F279" s="211" t="s">
        <v>629</v>
      </c>
      <c r="G279" s="209"/>
      <c r="H279" s="209"/>
      <c r="L279" s="2"/>
      <c r="M279" s="181"/>
      <c r="T279" s="182"/>
      <c r="AT279" s="99" t="s">
        <v>142</v>
      </c>
      <c r="AU279" s="99" t="s">
        <v>79</v>
      </c>
    </row>
    <row r="280" spans="2:65" s="108" customFormat="1" x14ac:dyDescent="0.2">
      <c r="B280" s="2"/>
      <c r="C280" s="209"/>
      <c r="D280" s="212" t="s">
        <v>144</v>
      </c>
      <c r="E280" s="209"/>
      <c r="F280" s="213" t="s">
        <v>630</v>
      </c>
      <c r="G280" s="209"/>
      <c r="H280" s="209"/>
      <c r="L280" s="2"/>
      <c r="M280" s="181"/>
      <c r="T280" s="182"/>
      <c r="AT280" s="99" t="s">
        <v>144</v>
      </c>
      <c r="AU280" s="99" t="s">
        <v>79</v>
      </c>
    </row>
    <row r="281" spans="2:65" s="164" customFormat="1" ht="22.7" customHeight="1" x14ac:dyDescent="0.2">
      <c r="B281" s="163"/>
      <c r="C281" s="226"/>
      <c r="D281" s="227" t="s">
        <v>69</v>
      </c>
      <c r="E281" s="228" t="s">
        <v>631</v>
      </c>
      <c r="F281" s="228" t="s">
        <v>632</v>
      </c>
      <c r="G281" s="226"/>
      <c r="H281" s="226"/>
      <c r="J281" s="174">
        <f>BK281</f>
        <v>0</v>
      </c>
      <c r="L281" s="163"/>
      <c r="M281" s="168"/>
      <c r="P281" s="169">
        <f>SUM(P282:P299)</f>
        <v>4.1338159999999995</v>
      </c>
      <c r="R281" s="169">
        <f>SUM(R282:R299)</f>
        <v>4.8059999999999999E-2</v>
      </c>
      <c r="T281" s="170">
        <f>SUM(T282:T299)</f>
        <v>6.966E-2</v>
      </c>
      <c r="AR281" s="165" t="s">
        <v>79</v>
      </c>
      <c r="AT281" s="171" t="s">
        <v>69</v>
      </c>
      <c r="AU281" s="171" t="s">
        <v>77</v>
      </c>
      <c r="AY281" s="165" t="s">
        <v>133</v>
      </c>
      <c r="BK281" s="172">
        <f>SUM(BK282:BK299)</f>
        <v>0</v>
      </c>
    </row>
    <row r="282" spans="2:65" s="108" customFormat="1" ht="16.5" customHeight="1" x14ac:dyDescent="0.2">
      <c r="B282" s="2"/>
      <c r="C282" s="204" t="s">
        <v>335</v>
      </c>
      <c r="D282" s="204" t="s">
        <v>135</v>
      </c>
      <c r="E282" s="205" t="s">
        <v>996</v>
      </c>
      <c r="F282" s="206" t="s">
        <v>997</v>
      </c>
      <c r="G282" s="207" t="s">
        <v>597</v>
      </c>
      <c r="H282" s="208">
        <v>1</v>
      </c>
      <c r="I282" s="86"/>
      <c r="J282" s="4">
        <f>ROUND(I282*H282,2)</f>
        <v>0</v>
      </c>
      <c r="K282" s="3" t="s">
        <v>139</v>
      </c>
      <c r="L282" s="2"/>
      <c r="M282" s="175" t="s">
        <v>3</v>
      </c>
      <c r="N282" s="176" t="s">
        <v>41</v>
      </c>
      <c r="O282" s="177">
        <v>0.36199999999999999</v>
      </c>
      <c r="P282" s="177">
        <f>O282*H282</f>
        <v>0.36199999999999999</v>
      </c>
      <c r="Q282" s="177">
        <v>0</v>
      </c>
      <c r="R282" s="177">
        <f>Q282*H282</f>
        <v>0</v>
      </c>
      <c r="S282" s="177">
        <v>1.9460000000000002E-2</v>
      </c>
      <c r="T282" s="178">
        <f>S282*H282</f>
        <v>1.9460000000000002E-2</v>
      </c>
      <c r="AR282" s="179" t="s">
        <v>244</v>
      </c>
      <c r="AT282" s="179" t="s">
        <v>135</v>
      </c>
      <c r="AU282" s="179" t="s">
        <v>79</v>
      </c>
      <c r="AY282" s="99" t="s">
        <v>133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99" t="s">
        <v>77</v>
      </c>
      <c r="BK282" s="180">
        <f>ROUND(I282*H282,2)</f>
        <v>0</v>
      </c>
      <c r="BL282" s="99" t="s">
        <v>244</v>
      </c>
      <c r="BM282" s="179" t="s">
        <v>998</v>
      </c>
    </row>
    <row r="283" spans="2:65" s="108" customFormat="1" x14ac:dyDescent="0.2">
      <c r="B283" s="2"/>
      <c r="C283" s="209"/>
      <c r="D283" s="210" t="s">
        <v>142</v>
      </c>
      <c r="E283" s="209"/>
      <c r="F283" s="211" t="s">
        <v>999</v>
      </c>
      <c r="G283" s="209"/>
      <c r="H283" s="209"/>
      <c r="L283" s="2"/>
      <c r="M283" s="181"/>
      <c r="T283" s="182"/>
      <c r="AT283" s="99" t="s">
        <v>142</v>
      </c>
      <c r="AU283" s="99" t="s">
        <v>79</v>
      </c>
    </row>
    <row r="284" spans="2:65" s="108" customFormat="1" x14ac:dyDescent="0.2">
      <c r="B284" s="2"/>
      <c r="C284" s="209"/>
      <c r="D284" s="212" t="s">
        <v>144</v>
      </c>
      <c r="E284" s="209"/>
      <c r="F284" s="213" t="s">
        <v>1000</v>
      </c>
      <c r="G284" s="209"/>
      <c r="H284" s="209"/>
      <c r="L284" s="2"/>
      <c r="M284" s="181"/>
      <c r="T284" s="182"/>
      <c r="AT284" s="99" t="s">
        <v>144</v>
      </c>
      <c r="AU284" s="99" t="s">
        <v>79</v>
      </c>
    </row>
    <row r="285" spans="2:65" s="108" customFormat="1" ht="24.2" customHeight="1" x14ac:dyDescent="0.2">
      <c r="B285" s="2"/>
      <c r="C285" s="204" t="s">
        <v>341</v>
      </c>
      <c r="D285" s="204" t="s">
        <v>135</v>
      </c>
      <c r="E285" s="205" t="s">
        <v>634</v>
      </c>
      <c r="F285" s="206" t="s">
        <v>635</v>
      </c>
      <c r="G285" s="207" t="s">
        <v>597</v>
      </c>
      <c r="H285" s="208">
        <v>2</v>
      </c>
      <c r="I285" s="86"/>
      <c r="J285" s="4">
        <f>ROUND(I285*H285,2)</f>
        <v>0</v>
      </c>
      <c r="K285" s="3" t="s">
        <v>139</v>
      </c>
      <c r="L285" s="2"/>
      <c r="M285" s="175" t="s">
        <v>3</v>
      </c>
      <c r="N285" s="176" t="s">
        <v>41</v>
      </c>
      <c r="O285" s="177">
        <v>1.2</v>
      </c>
      <c r="P285" s="177">
        <f>O285*H285</f>
        <v>2.4</v>
      </c>
      <c r="Q285" s="177">
        <v>2.223E-2</v>
      </c>
      <c r="R285" s="177">
        <f>Q285*H285</f>
        <v>4.446E-2</v>
      </c>
      <c r="S285" s="177">
        <v>0</v>
      </c>
      <c r="T285" s="178">
        <f>S285*H285</f>
        <v>0</v>
      </c>
      <c r="AR285" s="179" t="s">
        <v>244</v>
      </c>
      <c r="AT285" s="179" t="s">
        <v>135</v>
      </c>
      <c r="AU285" s="179" t="s">
        <v>79</v>
      </c>
      <c r="AY285" s="99" t="s">
        <v>133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99" t="s">
        <v>77</v>
      </c>
      <c r="BK285" s="180">
        <f>ROUND(I285*H285,2)</f>
        <v>0</v>
      </c>
      <c r="BL285" s="99" t="s">
        <v>244</v>
      </c>
      <c r="BM285" s="179" t="s">
        <v>1001</v>
      </c>
    </row>
    <row r="286" spans="2:65" s="108" customFormat="1" ht="29.25" x14ac:dyDescent="0.2">
      <c r="B286" s="2"/>
      <c r="C286" s="209"/>
      <c r="D286" s="210" t="s">
        <v>142</v>
      </c>
      <c r="E286" s="209"/>
      <c r="F286" s="211" t="s">
        <v>637</v>
      </c>
      <c r="G286" s="209"/>
      <c r="H286" s="209"/>
      <c r="L286" s="2"/>
      <c r="M286" s="181"/>
      <c r="T286" s="182"/>
      <c r="AT286" s="99" t="s">
        <v>142</v>
      </c>
      <c r="AU286" s="99" t="s">
        <v>79</v>
      </c>
    </row>
    <row r="287" spans="2:65" s="108" customFormat="1" x14ac:dyDescent="0.2">
      <c r="B287" s="2"/>
      <c r="C287" s="209"/>
      <c r="D287" s="212" t="s">
        <v>144</v>
      </c>
      <c r="E287" s="209"/>
      <c r="F287" s="213" t="s">
        <v>638</v>
      </c>
      <c r="G287" s="209"/>
      <c r="H287" s="209"/>
      <c r="L287" s="2"/>
      <c r="M287" s="181"/>
      <c r="T287" s="182"/>
      <c r="AT287" s="99" t="s">
        <v>144</v>
      </c>
      <c r="AU287" s="99" t="s">
        <v>79</v>
      </c>
    </row>
    <row r="288" spans="2:65" s="108" customFormat="1" ht="16.5" customHeight="1" x14ac:dyDescent="0.2">
      <c r="B288" s="2"/>
      <c r="C288" s="204" t="s">
        <v>347</v>
      </c>
      <c r="D288" s="204" t="s">
        <v>135</v>
      </c>
      <c r="E288" s="205" t="s">
        <v>1002</v>
      </c>
      <c r="F288" s="206" t="s">
        <v>1003</v>
      </c>
      <c r="G288" s="207" t="s">
        <v>597</v>
      </c>
      <c r="H288" s="208">
        <v>1</v>
      </c>
      <c r="I288" s="86"/>
      <c r="J288" s="4">
        <f>ROUND(I288*H288,2)</f>
        <v>0</v>
      </c>
      <c r="K288" s="3" t="s">
        <v>139</v>
      </c>
      <c r="L288" s="2"/>
      <c r="M288" s="175" t="s">
        <v>3</v>
      </c>
      <c r="N288" s="176" t="s">
        <v>41</v>
      </c>
      <c r="O288" s="177">
        <v>0.40300000000000002</v>
      </c>
      <c r="P288" s="177">
        <f>O288*H288</f>
        <v>0.40300000000000002</v>
      </c>
      <c r="Q288" s="177">
        <v>0</v>
      </c>
      <c r="R288" s="177">
        <f>Q288*H288</f>
        <v>0</v>
      </c>
      <c r="S288" s="177">
        <v>3.2899999999999999E-2</v>
      </c>
      <c r="T288" s="178">
        <f>S288*H288</f>
        <v>3.2899999999999999E-2</v>
      </c>
      <c r="AR288" s="179" t="s">
        <v>244</v>
      </c>
      <c r="AT288" s="179" t="s">
        <v>135</v>
      </c>
      <c r="AU288" s="179" t="s">
        <v>79</v>
      </c>
      <c r="AY288" s="99" t="s">
        <v>133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99" t="s">
        <v>77</v>
      </c>
      <c r="BK288" s="180">
        <f>ROUND(I288*H288,2)</f>
        <v>0</v>
      </c>
      <c r="BL288" s="99" t="s">
        <v>244</v>
      </c>
      <c r="BM288" s="179" t="s">
        <v>1004</v>
      </c>
    </row>
    <row r="289" spans="2:65" s="108" customFormat="1" x14ac:dyDescent="0.2">
      <c r="B289" s="2"/>
      <c r="C289" s="209"/>
      <c r="D289" s="210" t="s">
        <v>142</v>
      </c>
      <c r="E289" s="209"/>
      <c r="F289" s="211" t="s">
        <v>1003</v>
      </c>
      <c r="G289" s="209"/>
      <c r="H289" s="209"/>
      <c r="L289" s="2"/>
      <c r="M289" s="181"/>
      <c r="T289" s="182"/>
      <c r="AT289" s="99" t="s">
        <v>142</v>
      </c>
      <c r="AU289" s="99" t="s">
        <v>79</v>
      </c>
    </row>
    <row r="290" spans="2:65" s="108" customFormat="1" x14ac:dyDescent="0.2">
      <c r="B290" s="2"/>
      <c r="C290" s="209"/>
      <c r="D290" s="212" t="s">
        <v>144</v>
      </c>
      <c r="E290" s="209"/>
      <c r="F290" s="213" t="s">
        <v>1005</v>
      </c>
      <c r="G290" s="209"/>
      <c r="H290" s="209"/>
      <c r="L290" s="2"/>
      <c r="M290" s="181"/>
      <c r="T290" s="182"/>
      <c r="AT290" s="99" t="s">
        <v>144</v>
      </c>
      <c r="AU290" s="99" t="s">
        <v>79</v>
      </c>
    </row>
    <row r="291" spans="2:65" s="108" customFormat="1" ht="24.2" customHeight="1" x14ac:dyDescent="0.2">
      <c r="B291" s="2"/>
      <c r="C291" s="204" t="s">
        <v>355</v>
      </c>
      <c r="D291" s="204" t="s">
        <v>135</v>
      </c>
      <c r="E291" s="205" t="s">
        <v>1006</v>
      </c>
      <c r="F291" s="206" t="s">
        <v>1007</v>
      </c>
      <c r="G291" s="207" t="s">
        <v>597</v>
      </c>
      <c r="H291" s="208">
        <v>1</v>
      </c>
      <c r="I291" s="86"/>
      <c r="J291" s="4">
        <f>ROUND(I291*H291,2)</f>
        <v>0</v>
      </c>
      <c r="K291" s="3" t="s">
        <v>139</v>
      </c>
      <c r="L291" s="2"/>
      <c r="M291" s="175" t="s">
        <v>3</v>
      </c>
      <c r="N291" s="176" t="s">
        <v>41</v>
      </c>
      <c r="O291" s="177">
        <v>0.496</v>
      </c>
      <c r="P291" s="177">
        <f>O291*H291</f>
        <v>0.496</v>
      </c>
      <c r="Q291" s="177">
        <v>0</v>
      </c>
      <c r="R291" s="177">
        <f>Q291*H291</f>
        <v>0</v>
      </c>
      <c r="S291" s="177">
        <v>1.7299999999999999E-2</v>
      </c>
      <c r="T291" s="178">
        <f>S291*H291</f>
        <v>1.7299999999999999E-2</v>
      </c>
      <c r="AR291" s="179" t="s">
        <v>244</v>
      </c>
      <c r="AT291" s="179" t="s">
        <v>135</v>
      </c>
      <c r="AU291" s="179" t="s">
        <v>79</v>
      </c>
      <c r="AY291" s="99" t="s">
        <v>133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99" t="s">
        <v>77</v>
      </c>
      <c r="BK291" s="180">
        <f>ROUND(I291*H291,2)</f>
        <v>0</v>
      </c>
      <c r="BL291" s="99" t="s">
        <v>244</v>
      </c>
      <c r="BM291" s="179" t="s">
        <v>1008</v>
      </c>
    </row>
    <row r="292" spans="2:65" s="108" customFormat="1" ht="19.5" x14ac:dyDescent="0.2">
      <c r="B292" s="2"/>
      <c r="C292" s="209"/>
      <c r="D292" s="210" t="s">
        <v>142</v>
      </c>
      <c r="E292" s="209"/>
      <c r="F292" s="211" t="s">
        <v>1009</v>
      </c>
      <c r="G292" s="209"/>
      <c r="H292" s="209"/>
      <c r="L292" s="2"/>
      <c r="M292" s="181"/>
      <c r="T292" s="182"/>
      <c r="AT292" s="99" t="s">
        <v>142</v>
      </c>
      <c r="AU292" s="99" t="s">
        <v>79</v>
      </c>
    </row>
    <row r="293" spans="2:65" s="108" customFormat="1" x14ac:dyDescent="0.2">
      <c r="B293" s="2"/>
      <c r="C293" s="209"/>
      <c r="D293" s="212" t="s">
        <v>144</v>
      </c>
      <c r="E293" s="209"/>
      <c r="F293" s="213" t="s">
        <v>1010</v>
      </c>
      <c r="G293" s="209"/>
      <c r="H293" s="209"/>
      <c r="L293" s="2"/>
      <c r="M293" s="181"/>
      <c r="T293" s="182"/>
      <c r="AT293" s="99" t="s">
        <v>144</v>
      </c>
      <c r="AU293" s="99" t="s">
        <v>79</v>
      </c>
    </row>
    <row r="294" spans="2:65" s="108" customFormat="1" ht="21.75" customHeight="1" x14ac:dyDescent="0.2">
      <c r="B294" s="2"/>
      <c r="C294" s="204" t="s">
        <v>361</v>
      </c>
      <c r="D294" s="204" t="s">
        <v>135</v>
      </c>
      <c r="E294" s="205" t="s">
        <v>666</v>
      </c>
      <c r="F294" s="206" t="s">
        <v>667</v>
      </c>
      <c r="G294" s="207" t="s">
        <v>597</v>
      </c>
      <c r="H294" s="208">
        <v>2</v>
      </c>
      <c r="I294" s="86"/>
      <c r="J294" s="4">
        <f>ROUND(I294*H294,2)</f>
        <v>0</v>
      </c>
      <c r="K294" s="3" t="s">
        <v>139</v>
      </c>
      <c r="L294" s="2"/>
      <c r="M294" s="175" t="s">
        <v>3</v>
      </c>
      <c r="N294" s="176" t="s">
        <v>41</v>
      </c>
      <c r="O294" s="177">
        <v>0.2</v>
      </c>
      <c r="P294" s="177">
        <f>O294*H294</f>
        <v>0.4</v>
      </c>
      <c r="Q294" s="177">
        <v>1.8E-3</v>
      </c>
      <c r="R294" s="177">
        <f>Q294*H294</f>
        <v>3.5999999999999999E-3</v>
      </c>
      <c r="S294" s="177">
        <v>0</v>
      </c>
      <c r="T294" s="178">
        <f>S294*H294</f>
        <v>0</v>
      </c>
      <c r="AR294" s="179" t="s">
        <v>244</v>
      </c>
      <c r="AT294" s="179" t="s">
        <v>135</v>
      </c>
      <c r="AU294" s="179" t="s">
        <v>79</v>
      </c>
      <c r="AY294" s="99" t="s">
        <v>133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99" t="s">
        <v>77</v>
      </c>
      <c r="BK294" s="180">
        <f>ROUND(I294*H294,2)</f>
        <v>0</v>
      </c>
      <c r="BL294" s="99" t="s">
        <v>244</v>
      </c>
      <c r="BM294" s="179" t="s">
        <v>1011</v>
      </c>
    </row>
    <row r="295" spans="2:65" s="108" customFormat="1" x14ac:dyDescent="0.2">
      <c r="B295" s="2"/>
      <c r="C295" s="209"/>
      <c r="D295" s="210" t="s">
        <v>142</v>
      </c>
      <c r="E295" s="209"/>
      <c r="F295" s="211" t="s">
        <v>669</v>
      </c>
      <c r="G295" s="209"/>
      <c r="H295" s="209"/>
      <c r="L295" s="2"/>
      <c r="M295" s="181"/>
      <c r="T295" s="182"/>
      <c r="AT295" s="99" t="s">
        <v>142</v>
      </c>
      <c r="AU295" s="99" t="s">
        <v>79</v>
      </c>
    </row>
    <row r="296" spans="2:65" s="108" customFormat="1" x14ac:dyDescent="0.2">
      <c r="B296" s="2"/>
      <c r="C296" s="209"/>
      <c r="D296" s="212" t="s">
        <v>144</v>
      </c>
      <c r="E296" s="209"/>
      <c r="F296" s="213" t="s">
        <v>670</v>
      </c>
      <c r="G296" s="209"/>
      <c r="H296" s="209"/>
      <c r="L296" s="2"/>
      <c r="M296" s="181"/>
      <c r="T296" s="182"/>
      <c r="AT296" s="99" t="s">
        <v>144</v>
      </c>
      <c r="AU296" s="99" t="s">
        <v>79</v>
      </c>
    </row>
    <row r="297" spans="2:65" s="108" customFormat="1" ht="24.2" customHeight="1" x14ac:dyDescent="0.2">
      <c r="B297" s="2"/>
      <c r="C297" s="204" t="s">
        <v>367</v>
      </c>
      <c r="D297" s="204" t="s">
        <v>135</v>
      </c>
      <c r="E297" s="205" t="s">
        <v>672</v>
      </c>
      <c r="F297" s="206" t="s">
        <v>673</v>
      </c>
      <c r="G297" s="207" t="s">
        <v>198</v>
      </c>
      <c r="H297" s="208">
        <v>4.8000000000000001E-2</v>
      </c>
      <c r="I297" s="86"/>
      <c r="J297" s="4">
        <f>ROUND(I297*H297,2)</f>
        <v>0</v>
      </c>
      <c r="K297" s="3" t="s">
        <v>139</v>
      </c>
      <c r="L297" s="2"/>
      <c r="M297" s="175" t="s">
        <v>3</v>
      </c>
      <c r="N297" s="176" t="s">
        <v>41</v>
      </c>
      <c r="O297" s="177">
        <v>1.5169999999999999</v>
      </c>
      <c r="P297" s="177">
        <f>O297*H297</f>
        <v>7.2815999999999992E-2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AR297" s="179" t="s">
        <v>244</v>
      </c>
      <c r="AT297" s="179" t="s">
        <v>135</v>
      </c>
      <c r="AU297" s="179" t="s">
        <v>79</v>
      </c>
      <c r="AY297" s="99" t="s">
        <v>133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99" t="s">
        <v>77</v>
      </c>
      <c r="BK297" s="180">
        <f>ROUND(I297*H297,2)</f>
        <v>0</v>
      </c>
      <c r="BL297" s="99" t="s">
        <v>244</v>
      </c>
      <c r="BM297" s="179" t="s">
        <v>1012</v>
      </c>
    </row>
    <row r="298" spans="2:65" s="108" customFormat="1" ht="29.25" x14ac:dyDescent="0.2">
      <c r="B298" s="2"/>
      <c r="C298" s="209"/>
      <c r="D298" s="210" t="s">
        <v>142</v>
      </c>
      <c r="E298" s="209"/>
      <c r="F298" s="211" t="s">
        <v>675</v>
      </c>
      <c r="G298" s="209"/>
      <c r="H298" s="209"/>
      <c r="L298" s="2"/>
      <c r="M298" s="181"/>
      <c r="T298" s="182"/>
      <c r="AT298" s="99" t="s">
        <v>142</v>
      </c>
      <c r="AU298" s="99" t="s">
        <v>79</v>
      </c>
    </row>
    <row r="299" spans="2:65" s="108" customFormat="1" x14ac:dyDescent="0.2">
      <c r="B299" s="2"/>
      <c r="C299" s="209"/>
      <c r="D299" s="212" t="s">
        <v>144</v>
      </c>
      <c r="E299" s="209"/>
      <c r="F299" s="213" t="s">
        <v>676</v>
      </c>
      <c r="G299" s="209"/>
      <c r="H299" s="209"/>
      <c r="L299" s="2"/>
      <c r="M299" s="181"/>
      <c r="T299" s="182"/>
      <c r="AT299" s="99" t="s">
        <v>144</v>
      </c>
      <c r="AU299" s="99" t="s">
        <v>79</v>
      </c>
    </row>
    <row r="300" spans="2:65" s="164" customFormat="1" ht="22.7" customHeight="1" x14ac:dyDescent="0.2">
      <c r="B300" s="163"/>
      <c r="C300" s="226"/>
      <c r="D300" s="227" t="s">
        <v>69</v>
      </c>
      <c r="E300" s="228" t="s">
        <v>677</v>
      </c>
      <c r="F300" s="228" t="s">
        <v>678</v>
      </c>
      <c r="G300" s="226"/>
      <c r="H300" s="226"/>
      <c r="J300" s="174">
        <f>BK300</f>
        <v>0</v>
      </c>
      <c r="L300" s="163"/>
      <c r="M300" s="168"/>
      <c r="P300" s="169">
        <f>SUM(P301:P315)</f>
        <v>12.143455000000001</v>
      </c>
      <c r="R300" s="169">
        <f>SUM(R301:R315)</f>
        <v>0.21791575000000002</v>
      </c>
      <c r="T300" s="170">
        <f>SUM(T301:T315)</f>
        <v>0</v>
      </c>
      <c r="AR300" s="165" t="s">
        <v>79</v>
      </c>
      <c r="AT300" s="171" t="s">
        <v>69</v>
      </c>
      <c r="AU300" s="171" t="s">
        <v>77</v>
      </c>
      <c r="AY300" s="165" t="s">
        <v>133</v>
      </c>
      <c r="BK300" s="172">
        <f>SUM(BK301:BK315)</f>
        <v>0</v>
      </c>
    </row>
    <row r="301" spans="2:65" s="108" customFormat="1" ht="24.2" customHeight="1" x14ac:dyDescent="0.2">
      <c r="B301" s="2"/>
      <c r="C301" s="204" t="s">
        <v>374</v>
      </c>
      <c r="D301" s="204" t="s">
        <v>135</v>
      </c>
      <c r="E301" s="205" t="s">
        <v>1013</v>
      </c>
      <c r="F301" s="206" t="s">
        <v>1014</v>
      </c>
      <c r="G301" s="207" t="s">
        <v>159</v>
      </c>
      <c r="H301" s="208">
        <v>9.7050000000000001</v>
      </c>
      <c r="I301" s="86"/>
      <c r="J301" s="4">
        <f>ROUND(I301*H301,2)</f>
        <v>0</v>
      </c>
      <c r="K301" s="3" t="s">
        <v>139</v>
      </c>
      <c r="L301" s="2"/>
      <c r="M301" s="175" t="s">
        <v>3</v>
      </c>
      <c r="N301" s="176" t="s">
        <v>41</v>
      </c>
      <c r="O301" s="177">
        <v>0.92700000000000005</v>
      </c>
      <c r="P301" s="177">
        <f>O301*H301</f>
        <v>8.9965349999999997</v>
      </c>
      <c r="Q301" s="177">
        <v>2.2450000000000001E-2</v>
      </c>
      <c r="R301" s="177">
        <f>Q301*H301</f>
        <v>0.21787725000000002</v>
      </c>
      <c r="S301" s="177">
        <v>0</v>
      </c>
      <c r="T301" s="178">
        <f>S301*H301</f>
        <v>0</v>
      </c>
      <c r="AR301" s="179" t="s">
        <v>244</v>
      </c>
      <c r="AT301" s="179" t="s">
        <v>135</v>
      </c>
      <c r="AU301" s="179" t="s">
        <v>79</v>
      </c>
      <c r="AY301" s="99" t="s">
        <v>133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99" t="s">
        <v>77</v>
      </c>
      <c r="BK301" s="180">
        <f>ROUND(I301*H301,2)</f>
        <v>0</v>
      </c>
      <c r="BL301" s="99" t="s">
        <v>244</v>
      </c>
      <c r="BM301" s="179" t="s">
        <v>1015</v>
      </c>
    </row>
    <row r="302" spans="2:65" s="108" customFormat="1" ht="39" x14ac:dyDescent="0.2">
      <c r="B302" s="2"/>
      <c r="C302" s="209"/>
      <c r="D302" s="210" t="s">
        <v>142</v>
      </c>
      <c r="E302" s="209"/>
      <c r="F302" s="211" t="s">
        <v>1016</v>
      </c>
      <c r="G302" s="209"/>
      <c r="H302" s="209"/>
      <c r="L302" s="2"/>
      <c r="M302" s="181"/>
      <c r="T302" s="182"/>
      <c r="AT302" s="99" t="s">
        <v>142</v>
      </c>
      <c r="AU302" s="99" t="s">
        <v>79</v>
      </c>
    </row>
    <row r="303" spans="2:65" s="108" customFormat="1" x14ac:dyDescent="0.2">
      <c r="B303" s="2"/>
      <c r="C303" s="209"/>
      <c r="D303" s="212" t="s">
        <v>144</v>
      </c>
      <c r="E303" s="209"/>
      <c r="F303" s="213" t="s">
        <v>1017</v>
      </c>
      <c r="G303" s="209"/>
      <c r="H303" s="209"/>
      <c r="L303" s="2"/>
      <c r="M303" s="181"/>
      <c r="T303" s="182"/>
      <c r="AT303" s="99" t="s">
        <v>144</v>
      </c>
      <c r="AU303" s="99" t="s">
        <v>79</v>
      </c>
    </row>
    <row r="304" spans="2:65" s="189" customFormat="1" x14ac:dyDescent="0.2">
      <c r="B304" s="188"/>
      <c r="C304" s="217"/>
      <c r="D304" s="210" t="s">
        <v>146</v>
      </c>
      <c r="E304" s="218" t="s">
        <v>3</v>
      </c>
      <c r="F304" s="219" t="s">
        <v>1018</v>
      </c>
      <c r="G304" s="217"/>
      <c r="H304" s="220">
        <v>3.1349999999999998</v>
      </c>
      <c r="L304" s="188"/>
      <c r="M304" s="191"/>
      <c r="T304" s="192"/>
      <c r="AT304" s="190" t="s">
        <v>146</v>
      </c>
      <c r="AU304" s="190" t="s">
        <v>79</v>
      </c>
      <c r="AV304" s="189" t="s">
        <v>79</v>
      </c>
      <c r="AW304" s="189" t="s">
        <v>31</v>
      </c>
      <c r="AX304" s="189" t="s">
        <v>70</v>
      </c>
      <c r="AY304" s="190" t="s">
        <v>133</v>
      </c>
    </row>
    <row r="305" spans="2:65" s="189" customFormat="1" x14ac:dyDescent="0.2">
      <c r="B305" s="188"/>
      <c r="C305" s="217"/>
      <c r="D305" s="210" t="s">
        <v>146</v>
      </c>
      <c r="E305" s="218" t="s">
        <v>3</v>
      </c>
      <c r="F305" s="219" t="s">
        <v>1019</v>
      </c>
      <c r="G305" s="217"/>
      <c r="H305" s="220">
        <v>9.57</v>
      </c>
      <c r="L305" s="188"/>
      <c r="M305" s="191"/>
      <c r="T305" s="192"/>
      <c r="AT305" s="190" t="s">
        <v>146</v>
      </c>
      <c r="AU305" s="190" t="s">
        <v>79</v>
      </c>
      <c r="AV305" s="189" t="s">
        <v>79</v>
      </c>
      <c r="AW305" s="189" t="s">
        <v>31</v>
      </c>
      <c r="AX305" s="189" t="s">
        <v>70</v>
      </c>
      <c r="AY305" s="190" t="s">
        <v>133</v>
      </c>
    </row>
    <row r="306" spans="2:65" s="189" customFormat="1" x14ac:dyDescent="0.2">
      <c r="B306" s="188"/>
      <c r="C306" s="217"/>
      <c r="D306" s="210" t="s">
        <v>146</v>
      </c>
      <c r="E306" s="218" t="s">
        <v>3</v>
      </c>
      <c r="F306" s="219" t="s">
        <v>1020</v>
      </c>
      <c r="G306" s="217"/>
      <c r="H306" s="220">
        <v>-1.4</v>
      </c>
      <c r="L306" s="188"/>
      <c r="M306" s="191"/>
      <c r="T306" s="192"/>
      <c r="AT306" s="190" t="s">
        <v>146</v>
      </c>
      <c r="AU306" s="190" t="s">
        <v>79</v>
      </c>
      <c r="AV306" s="189" t="s">
        <v>79</v>
      </c>
      <c r="AW306" s="189" t="s">
        <v>31</v>
      </c>
      <c r="AX306" s="189" t="s">
        <v>70</v>
      </c>
      <c r="AY306" s="190" t="s">
        <v>133</v>
      </c>
    </row>
    <row r="307" spans="2:65" s="189" customFormat="1" x14ac:dyDescent="0.2">
      <c r="B307" s="188"/>
      <c r="C307" s="217"/>
      <c r="D307" s="210" t="s">
        <v>146</v>
      </c>
      <c r="E307" s="218" t="s">
        <v>3</v>
      </c>
      <c r="F307" s="219" t="s">
        <v>970</v>
      </c>
      <c r="G307" s="217"/>
      <c r="H307" s="220">
        <v>-1.6</v>
      </c>
      <c r="L307" s="188"/>
      <c r="M307" s="191"/>
      <c r="T307" s="192"/>
      <c r="AT307" s="190" t="s">
        <v>146</v>
      </c>
      <c r="AU307" s="190" t="s">
        <v>79</v>
      </c>
      <c r="AV307" s="189" t="s">
        <v>79</v>
      </c>
      <c r="AW307" s="189" t="s">
        <v>31</v>
      </c>
      <c r="AX307" s="189" t="s">
        <v>70</v>
      </c>
      <c r="AY307" s="190" t="s">
        <v>133</v>
      </c>
    </row>
    <row r="308" spans="2:65" s="197" customFormat="1" x14ac:dyDescent="0.2">
      <c r="B308" s="196"/>
      <c r="C308" s="229"/>
      <c r="D308" s="210" t="s">
        <v>146</v>
      </c>
      <c r="E308" s="230" t="s">
        <v>3</v>
      </c>
      <c r="F308" s="231" t="s">
        <v>281</v>
      </c>
      <c r="G308" s="229"/>
      <c r="H308" s="232">
        <v>9.7050000000000001</v>
      </c>
      <c r="L308" s="196"/>
      <c r="M308" s="199"/>
      <c r="T308" s="200"/>
      <c r="AT308" s="198" t="s">
        <v>146</v>
      </c>
      <c r="AU308" s="198" t="s">
        <v>79</v>
      </c>
      <c r="AV308" s="197" t="s">
        <v>140</v>
      </c>
      <c r="AW308" s="197" t="s">
        <v>31</v>
      </c>
      <c r="AX308" s="197" t="s">
        <v>77</v>
      </c>
      <c r="AY308" s="198" t="s">
        <v>133</v>
      </c>
    </row>
    <row r="309" spans="2:65" s="108" customFormat="1" ht="16.5" customHeight="1" x14ac:dyDescent="0.2">
      <c r="B309" s="2"/>
      <c r="C309" s="204" t="s">
        <v>380</v>
      </c>
      <c r="D309" s="204" t="s">
        <v>135</v>
      </c>
      <c r="E309" s="205" t="s">
        <v>1021</v>
      </c>
      <c r="F309" s="206" t="s">
        <v>1022</v>
      </c>
      <c r="G309" s="207" t="s">
        <v>258</v>
      </c>
      <c r="H309" s="208">
        <v>3.85</v>
      </c>
      <c r="I309" s="86"/>
      <c r="J309" s="4">
        <f>ROUND(I309*H309,2)</f>
        <v>0</v>
      </c>
      <c r="K309" s="3" t="s">
        <v>139</v>
      </c>
      <c r="L309" s="2"/>
      <c r="M309" s="175" t="s">
        <v>3</v>
      </c>
      <c r="N309" s="176" t="s">
        <v>41</v>
      </c>
      <c r="O309" s="177">
        <v>0.75</v>
      </c>
      <c r="P309" s="177">
        <f>O309*H309</f>
        <v>2.8875000000000002</v>
      </c>
      <c r="Q309" s="177">
        <v>1.0000000000000001E-5</v>
      </c>
      <c r="R309" s="177">
        <f>Q309*H309</f>
        <v>3.8500000000000001E-5</v>
      </c>
      <c r="S309" s="177">
        <v>0</v>
      </c>
      <c r="T309" s="178">
        <f>S309*H309</f>
        <v>0</v>
      </c>
      <c r="AR309" s="179" t="s">
        <v>244</v>
      </c>
      <c r="AT309" s="179" t="s">
        <v>135</v>
      </c>
      <c r="AU309" s="179" t="s">
        <v>79</v>
      </c>
      <c r="AY309" s="99" t="s">
        <v>133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99" t="s">
        <v>77</v>
      </c>
      <c r="BK309" s="180">
        <f>ROUND(I309*H309,2)</f>
        <v>0</v>
      </c>
      <c r="BL309" s="99" t="s">
        <v>244</v>
      </c>
      <c r="BM309" s="179" t="s">
        <v>1023</v>
      </c>
    </row>
    <row r="310" spans="2:65" s="108" customFormat="1" ht="29.25" x14ac:dyDescent="0.2">
      <c r="B310" s="2"/>
      <c r="C310" s="209"/>
      <c r="D310" s="210" t="s">
        <v>142</v>
      </c>
      <c r="E310" s="209"/>
      <c r="F310" s="211" t="s">
        <v>1024</v>
      </c>
      <c r="G310" s="209"/>
      <c r="H310" s="209"/>
      <c r="L310" s="2"/>
      <c r="M310" s="181"/>
      <c r="T310" s="182"/>
      <c r="AT310" s="99" t="s">
        <v>142</v>
      </c>
      <c r="AU310" s="99" t="s">
        <v>79</v>
      </c>
    </row>
    <row r="311" spans="2:65" s="108" customFormat="1" x14ac:dyDescent="0.2">
      <c r="B311" s="2"/>
      <c r="C311" s="209"/>
      <c r="D311" s="212" t="s">
        <v>144</v>
      </c>
      <c r="E311" s="209"/>
      <c r="F311" s="213" t="s">
        <v>1025</v>
      </c>
      <c r="G311" s="209"/>
      <c r="H311" s="209"/>
      <c r="L311" s="2"/>
      <c r="M311" s="181"/>
      <c r="T311" s="182"/>
      <c r="AT311" s="99" t="s">
        <v>144</v>
      </c>
      <c r="AU311" s="99" t="s">
        <v>79</v>
      </c>
    </row>
    <row r="312" spans="2:65" s="189" customFormat="1" x14ac:dyDescent="0.2">
      <c r="B312" s="188"/>
      <c r="C312" s="217"/>
      <c r="D312" s="210" t="s">
        <v>146</v>
      </c>
      <c r="E312" s="218" t="s">
        <v>3</v>
      </c>
      <c r="F312" s="219" t="s">
        <v>1026</v>
      </c>
      <c r="G312" s="217"/>
      <c r="H312" s="220">
        <v>3.85</v>
      </c>
      <c r="L312" s="188"/>
      <c r="M312" s="191"/>
      <c r="T312" s="192"/>
      <c r="AT312" s="190" t="s">
        <v>146</v>
      </c>
      <c r="AU312" s="190" t="s">
        <v>79</v>
      </c>
      <c r="AV312" s="189" t="s">
        <v>79</v>
      </c>
      <c r="AW312" s="189" t="s">
        <v>31</v>
      </c>
      <c r="AX312" s="189" t="s">
        <v>77</v>
      </c>
      <c r="AY312" s="190" t="s">
        <v>133</v>
      </c>
    </row>
    <row r="313" spans="2:65" s="108" customFormat="1" ht="24.2" customHeight="1" x14ac:dyDescent="0.2">
      <c r="B313" s="2"/>
      <c r="C313" s="204" t="s">
        <v>386</v>
      </c>
      <c r="D313" s="204" t="s">
        <v>135</v>
      </c>
      <c r="E313" s="205" t="s">
        <v>1027</v>
      </c>
      <c r="F313" s="206" t="s">
        <v>1028</v>
      </c>
      <c r="G313" s="207" t="s">
        <v>198</v>
      </c>
      <c r="H313" s="208">
        <v>0.218</v>
      </c>
      <c r="I313" s="86"/>
      <c r="J313" s="4">
        <f>ROUND(I313*H313,2)</f>
        <v>0</v>
      </c>
      <c r="K313" s="3" t="s">
        <v>139</v>
      </c>
      <c r="L313" s="2"/>
      <c r="M313" s="175" t="s">
        <v>3</v>
      </c>
      <c r="N313" s="176" t="s">
        <v>41</v>
      </c>
      <c r="O313" s="177">
        <v>1.19</v>
      </c>
      <c r="P313" s="177">
        <f>O313*H313</f>
        <v>0.25941999999999998</v>
      </c>
      <c r="Q313" s="177">
        <v>0</v>
      </c>
      <c r="R313" s="177">
        <f>Q313*H313</f>
        <v>0</v>
      </c>
      <c r="S313" s="177">
        <v>0</v>
      </c>
      <c r="T313" s="178">
        <f>S313*H313</f>
        <v>0</v>
      </c>
      <c r="AR313" s="179" t="s">
        <v>244</v>
      </c>
      <c r="AT313" s="179" t="s">
        <v>135</v>
      </c>
      <c r="AU313" s="179" t="s">
        <v>79</v>
      </c>
      <c r="AY313" s="99" t="s">
        <v>133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99" t="s">
        <v>77</v>
      </c>
      <c r="BK313" s="180">
        <f>ROUND(I313*H313,2)</f>
        <v>0</v>
      </c>
      <c r="BL313" s="99" t="s">
        <v>244</v>
      </c>
      <c r="BM313" s="179" t="s">
        <v>1029</v>
      </c>
    </row>
    <row r="314" spans="2:65" s="108" customFormat="1" ht="29.25" x14ac:dyDescent="0.2">
      <c r="B314" s="2"/>
      <c r="C314" s="209"/>
      <c r="D314" s="210" t="s">
        <v>142</v>
      </c>
      <c r="E314" s="209"/>
      <c r="F314" s="211" t="s">
        <v>1030</v>
      </c>
      <c r="G314" s="209"/>
      <c r="H314" s="209"/>
      <c r="L314" s="2"/>
      <c r="M314" s="181"/>
      <c r="T314" s="182"/>
      <c r="AT314" s="99" t="s">
        <v>142</v>
      </c>
      <c r="AU314" s="99" t="s">
        <v>79</v>
      </c>
    </row>
    <row r="315" spans="2:65" s="108" customFormat="1" x14ac:dyDescent="0.2">
      <c r="B315" s="2"/>
      <c r="C315" s="209"/>
      <c r="D315" s="212" t="s">
        <v>144</v>
      </c>
      <c r="E315" s="209"/>
      <c r="F315" s="213" t="s">
        <v>1031</v>
      </c>
      <c r="G315" s="209"/>
      <c r="H315" s="209"/>
      <c r="L315" s="2"/>
      <c r="M315" s="181"/>
      <c r="T315" s="182"/>
      <c r="AT315" s="99" t="s">
        <v>144</v>
      </c>
      <c r="AU315" s="99" t="s">
        <v>79</v>
      </c>
    </row>
    <row r="316" spans="2:65" s="164" customFormat="1" ht="22.7" customHeight="1" x14ac:dyDescent="0.2">
      <c r="B316" s="163"/>
      <c r="C316" s="226"/>
      <c r="D316" s="227" t="s">
        <v>69</v>
      </c>
      <c r="E316" s="228" t="s">
        <v>752</v>
      </c>
      <c r="F316" s="228" t="s">
        <v>753</v>
      </c>
      <c r="G316" s="226"/>
      <c r="H316" s="226"/>
      <c r="J316" s="174">
        <f>BK316</f>
        <v>0</v>
      </c>
      <c r="L316" s="163"/>
      <c r="M316" s="168"/>
      <c r="P316" s="169">
        <f>SUM(P317:P379)</f>
        <v>67.426315000000002</v>
      </c>
      <c r="R316" s="169">
        <f>SUM(R317:R379)</f>
        <v>0.49485948999999996</v>
      </c>
      <c r="T316" s="170">
        <f>SUM(T317:T379)</f>
        <v>0.25076999999999999</v>
      </c>
      <c r="AR316" s="165" t="s">
        <v>79</v>
      </c>
      <c r="AT316" s="171" t="s">
        <v>69</v>
      </c>
      <c r="AU316" s="171" t="s">
        <v>77</v>
      </c>
      <c r="AY316" s="165" t="s">
        <v>133</v>
      </c>
      <c r="BK316" s="172">
        <f>SUM(BK317:BK379)</f>
        <v>0</v>
      </c>
    </row>
    <row r="317" spans="2:65" s="108" customFormat="1" ht="24.2" customHeight="1" x14ac:dyDescent="0.2">
      <c r="B317" s="2"/>
      <c r="C317" s="204" t="s">
        <v>393</v>
      </c>
      <c r="D317" s="204" t="s">
        <v>135</v>
      </c>
      <c r="E317" s="205" t="s">
        <v>1032</v>
      </c>
      <c r="F317" s="206" t="s">
        <v>1033</v>
      </c>
      <c r="G317" s="207" t="s">
        <v>159</v>
      </c>
      <c r="H317" s="208">
        <v>83.59</v>
      </c>
      <c r="I317" s="86"/>
      <c r="J317" s="4">
        <f>ROUND(I317*H317,2)</f>
        <v>0</v>
      </c>
      <c r="K317" s="3" t="s">
        <v>139</v>
      </c>
      <c r="L317" s="2"/>
      <c r="M317" s="175" t="s">
        <v>3</v>
      </c>
      <c r="N317" s="176" t="s">
        <v>41</v>
      </c>
      <c r="O317" s="177">
        <v>0.255</v>
      </c>
      <c r="P317" s="177">
        <f>O317*H317</f>
        <v>21.315450000000002</v>
      </c>
      <c r="Q317" s="177">
        <v>0</v>
      </c>
      <c r="R317" s="177">
        <f>Q317*H317</f>
        <v>0</v>
      </c>
      <c r="S317" s="177">
        <v>3.0000000000000001E-3</v>
      </c>
      <c r="T317" s="178">
        <f>S317*H317</f>
        <v>0.25076999999999999</v>
      </c>
      <c r="AR317" s="179" t="s">
        <v>244</v>
      </c>
      <c r="AT317" s="179" t="s">
        <v>135</v>
      </c>
      <c r="AU317" s="179" t="s">
        <v>79</v>
      </c>
      <c r="AY317" s="99" t="s">
        <v>133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99" t="s">
        <v>77</v>
      </c>
      <c r="BK317" s="180">
        <f>ROUND(I317*H317,2)</f>
        <v>0</v>
      </c>
      <c r="BL317" s="99" t="s">
        <v>244</v>
      </c>
      <c r="BM317" s="179" t="s">
        <v>1034</v>
      </c>
    </row>
    <row r="318" spans="2:65" s="108" customFormat="1" x14ac:dyDescent="0.2">
      <c r="B318" s="2"/>
      <c r="C318" s="209"/>
      <c r="D318" s="210" t="s">
        <v>142</v>
      </c>
      <c r="E318" s="209"/>
      <c r="F318" s="211" t="s">
        <v>1035</v>
      </c>
      <c r="G318" s="209"/>
      <c r="H318" s="209"/>
      <c r="L318" s="2"/>
      <c r="M318" s="181"/>
      <c r="T318" s="182"/>
      <c r="AT318" s="99" t="s">
        <v>142</v>
      </c>
      <c r="AU318" s="99" t="s">
        <v>79</v>
      </c>
    </row>
    <row r="319" spans="2:65" s="108" customFormat="1" x14ac:dyDescent="0.2">
      <c r="B319" s="2"/>
      <c r="C319" s="209"/>
      <c r="D319" s="212" t="s">
        <v>144</v>
      </c>
      <c r="E319" s="209"/>
      <c r="F319" s="213" t="s">
        <v>1036</v>
      </c>
      <c r="G319" s="209"/>
      <c r="H319" s="209"/>
      <c r="L319" s="2"/>
      <c r="M319" s="181"/>
      <c r="T319" s="182"/>
      <c r="AT319" s="99" t="s">
        <v>144</v>
      </c>
      <c r="AU319" s="99" t="s">
        <v>79</v>
      </c>
    </row>
    <row r="320" spans="2:65" s="184" customFormat="1" x14ac:dyDescent="0.2">
      <c r="B320" s="183"/>
      <c r="C320" s="214"/>
      <c r="D320" s="210" t="s">
        <v>146</v>
      </c>
      <c r="E320" s="215" t="s">
        <v>3</v>
      </c>
      <c r="F320" s="216" t="s">
        <v>927</v>
      </c>
      <c r="G320" s="214"/>
      <c r="H320" s="215" t="s">
        <v>3</v>
      </c>
      <c r="L320" s="183"/>
      <c r="M320" s="186"/>
      <c r="T320" s="187"/>
      <c r="AT320" s="185" t="s">
        <v>146</v>
      </c>
      <c r="AU320" s="185" t="s">
        <v>79</v>
      </c>
      <c r="AV320" s="184" t="s">
        <v>77</v>
      </c>
      <c r="AW320" s="184" t="s">
        <v>31</v>
      </c>
      <c r="AX320" s="184" t="s">
        <v>70</v>
      </c>
      <c r="AY320" s="185" t="s">
        <v>133</v>
      </c>
    </row>
    <row r="321" spans="2:65" s="189" customFormat="1" x14ac:dyDescent="0.2">
      <c r="B321" s="188"/>
      <c r="C321" s="217"/>
      <c r="D321" s="210" t="s">
        <v>146</v>
      </c>
      <c r="E321" s="218" t="s">
        <v>3</v>
      </c>
      <c r="F321" s="219" t="s">
        <v>942</v>
      </c>
      <c r="G321" s="217"/>
      <c r="H321" s="220">
        <v>14.84</v>
      </c>
      <c r="L321" s="188"/>
      <c r="M321" s="191"/>
      <c r="T321" s="192"/>
      <c r="AT321" s="190" t="s">
        <v>146</v>
      </c>
      <c r="AU321" s="190" t="s">
        <v>79</v>
      </c>
      <c r="AV321" s="189" t="s">
        <v>79</v>
      </c>
      <c r="AW321" s="189" t="s">
        <v>31</v>
      </c>
      <c r="AX321" s="189" t="s">
        <v>70</v>
      </c>
      <c r="AY321" s="190" t="s">
        <v>133</v>
      </c>
    </row>
    <row r="322" spans="2:65" s="184" customFormat="1" x14ac:dyDescent="0.2">
      <c r="B322" s="183"/>
      <c r="C322" s="214"/>
      <c r="D322" s="210" t="s">
        <v>146</v>
      </c>
      <c r="E322" s="215" t="s">
        <v>3</v>
      </c>
      <c r="F322" s="216" t="s">
        <v>929</v>
      </c>
      <c r="G322" s="214"/>
      <c r="H322" s="215" t="s">
        <v>3</v>
      </c>
      <c r="L322" s="183"/>
      <c r="M322" s="186"/>
      <c r="T322" s="187"/>
      <c r="AT322" s="185" t="s">
        <v>146</v>
      </c>
      <c r="AU322" s="185" t="s">
        <v>79</v>
      </c>
      <c r="AV322" s="184" t="s">
        <v>77</v>
      </c>
      <c r="AW322" s="184" t="s">
        <v>31</v>
      </c>
      <c r="AX322" s="184" t="s">
        <v>70</v>
      </c>
      <c r="AY322" s="185" t="s">
        <v>133</v>
      </c>
    </row>
    <row r="323" spans="2:65" s="189" customFormat="1" x14ac:dyDescent="0.2">
      <c r="B323" s="188"/>
      <c r="C323" s="217"/>
      <c r="D323" s="210" t="s">
        <v>146</v>
      </c>
      <c r="E323" s="218" t="s">
        <v>3</v>
      </c>
      <c r="F323" s="219" t="s">
        <v>943</v>
      </c>
      <c r="G323" s="217"/>
      <c r="H323" s="220">
        <v>3.29</v>
      </c>
      <c r="L323" s="188"/>
      <c r="M323" s="191"/>
      <c r="T323" s="192"/>
      <c r="AT323" s="190" t="s">
        <v>146</v>
      </c>
      <c r="AU323" s="190" t="s">
        <v>79</v>
      </c>
      <c r="AV323" s="189" t="s">
        <v>79</v>
      </c>
      <c r="AW323" s="189" t="s">
        <v>31</v>
      </c>
      <c r="AX323" s="189" t="s">
        <v>70</v>
      </c>
      <c r="AY323" s="190" t="s">
        <v>133</v>
      </c>
    </row>
    <row r="324" spans="2:65" s="184" customFormat="1" x14ac:dyDescent="0.2">
      <c r="B324" s="183"/>
      <c r="C324" s="214"/>
      <c r="D324" s="210" t="s">
        <v>146</v>
      </c>
      <c r="E324" s="215" t="s">
        <v>3</v>
      </c>
      <c r="F324" s="216" t="s">
        <v>931</v>
      </c>
      <c r="G324" s="214"/>
      <c r="H324" s="215" t="s">
        <v>3</v>
      </c>
      <c r="L324" s="183"/>
      <c r="M324" s="186"/>
      <c r="T324" s="187"/>
      <c r="AT324" s="185" t="s">
        <v>146</v>
      </c>
      <c r="AU324" s="185" t="s">
        <v>79</v>
      </c>
      <c r="AV324" s="184" t="s">
        <v>77</v>
      </c>
      <c r="AW324" s="184" t="s">
        <v>31</v>
      </c>
      <c r="AX324" s="184" t="s">
        <v>70</v>
      </c>
      <c r="AY324" s="185" t="s">
        <v>133</v>
      </c>
    </row>
    <row r="325" spans="2:65" s="189" customFormat="1" x14ac:dyDescent="0.2">
      <c r="B325" s="188"/>
      <c r="C325" s="217"/>
      <c r="D325" s="210" t="s">
        <v>146</v>
      </c>
      <c r="E325" s="218" t="s">
        <v>3</v>
      </c>
      <c r="F325" s="219" t="s">
        <v>944</v>
      </c>
      <c r="G325" s="217"/>
      <c r="H325" s="220">
        <v>1.42</v>
      </c>
      <c r="L325" s="188"/>
      <c r="M325" s="191"/>
      <c r="T325" s="192"/>
      <c r="AT325" s="190" t="s">
        <v>146</v>
      </c>
      <c r="AU325" s="190" t="s">
        <v>79</v>
      </c>
      <c r="AV325" s="189" t="s">
        <v>79</v>
      </c>
      <c r="AW325" s="189" t="s">
        <v>31</v>
      </c>
      <c r="AX325" s="189" t="s">
        <v>70</v>
      </c>
      <c r="AY325" s="190" t="s">
        <v>133</v>
      </c>
    </row>
    <row r="326" spans="2:65" s="184" customFormat="1" x14ac:dyDescent="0.2">
      <c r="B326" s="183"/>
      <c r="C326" s="214"/>
      <c r="D326" s="210" t="s">
        <v>146</v>
      </c>
      <c r="E326" s="215" t="s">
        <v>3</v>
      </c>
      <c r="F326" s="216" t="s">
        <v>933</v>
      </c>
      <c r="G326" s="214"/>
      <c r="H326" s="215" t="s">
        <v>3</v>
      </c>
      <c r="L326" s="183"/>
      <c r="M326" s="186"/>
      <c r="T326" s="187"/>
      <c r="AT326" s="185" t="s">
        <v>146</v>
      </c>
      <c r="AU326" s="185" t="s">
        <v>79</v>
      </c>
      <c r="AV326" s="184" t="s">
        <v>77</v>
      </c>
      <c r="AW326" s="184" t="s">
        <v>31</v>
      </c>
      <c r="AX326" s="184" t="s">
        <v>70</v>
      </c>
      <c r="AY326" s="185" t="s">
        <v>133</v>
      </c>
    </row>
    <row r="327" spans="2:65" s="189" customFormat="1" x14ac:dyDescent="0.2">
      <c r="B327" s="188"/>
      <c r="C327" s="217"/>
      <c r="D327" s="210" t="s">
        <v>146</v>
      </c>
      <c r="E327" s="218" t="s">
        <v>3</v>
      </c>
      <c r="F327" s="219" t="s">
        <v>945</v>
      </c>
      <c r="G327" s="217"/>
      <c r="H327" s="220">
        <v>16.579999999999998</v>
      </c>
      <c r="L327" s="188"/>
      <c r="M327" s="191"/>
      <c r="T327" s="192"/>
      <c r="AT327" s="190" t="s">
        <v>146</v>
      </c>
      <c r="AU327" s="190" t="s">
        <v>79</v>
      </c>
      <c r="AV327" s="189" t="s">
        <v>79</v>
      </c>
      <c r="AW327" s="189" t="s">
        <v>31</v>
      </c>
      <c r="AX327" s="189" t="s">
        <v>70</v>
      </c>
      <c r="AY327" s="190" t="s">
        <v>133</v>
      </c>
    </row>
    <row r="328" spans="2:65" s="184" customFormat="1" x14ac:dyDescent="0.2">
      <c r="B328" s="183"/>
      <c r="C328" s="214"/>
      <c r="D328" s="210" t="s">
        <v>146</v>
      </c>
      <c r="E328" s="215" t="s">
        <v>3</v>
      </c>
      <c r="F328" s="216" t="s">
        <v>935</v>
      </c>
      <c r="G328" s="214"/>
      <c r="H328" s="215" t="s">
        <v>3</v>
      </c>
      <c r="L328" s="183"/>
      <c r="M328" s="186"/>
      <c r="T328" s="187"/>
      <c r="AT328" s="185" t="s">
        <v>146</v>
      </c>
      <c r="AU328" s="185" t="s">
        <v>79</v>
      </c>
      <c r="AV328" s="184" t="s">
        <v>77</v>
      </c>
      <c r="AW328" s="184" t="s">
        <v>31</v>
      </c>
      <c r="AX328" s="184" t="s">
        <v>70</v>
      </c>
      <c r="AY328" s="185" t="s">
        <v>133</v>
      </c>
    </row>
    <row r="329" spans="2:65" s="189" customFormat="1" x14ac:dyDescent="0.2">
      <c r="B329" s="188"/>
      <c r="C329" s="217"/>
      <c r="D329" s="210" t="s">
        <v>146</v>
      </c>
      <c r="E329" s="218" t="s">
        <v>3</v>
      </c>
      <c r="F329" s="219" t="s">
        <v>946</v>
      </c>
      <c r="G329" s="217"/>
      <c r="H329" s="220">
        <v>11.63</v>
      </c>
      <c r="L329" s="188"/>
      <c r="M329" s="191"/>
      <c r="T329" s="192"/>
      <c r="AT329" s="190" t="s">
        <v>146</v>
      </c>
      <c r="AU329" s="190" t="s">
        <v>79</v>
      </c>
      <c r="AV329" s="189" t="s">
        <v>79</v>
      </c>
      <c r="AW329" s="189" t="s">
        <v>31</v>
      </c>
      <c r="AX329" s="189" t="s">
        <v>70</v>
      </c>
      <c r="AY329" s="190" t="s">
        <v>133</v>
      </c>
    </row>
    <row r="330" spans="2:65" s="184" customFormat="1" x14ac:dyDescent="0.2">
      <c r="B330" s="183"/>
      <c r="C330" s="214"/>
      <c r="D330" s="210" t="s">
        <v>146</v>
      </c>
      <c r="E330" s="215" t="s">
        <v>3</v>
      </c>
      <c r="F330" s="216" t="s">
        <v>937</v>
      </c>
      <c r="G330" s="214"/>
      <c r="H330" s="215" t="s">
        <v>3</v>
      </c>
      <c r="L330" s="183"/>
      <c r="M330" s="186"/>
      <c r="T330" s="187"/>
      <c r="AT330" s="185" t="s">
        <v>146</v>
      </c>
      <c r="AU330" s="185" t="s">
        <v>79</v>
      </c>
      <c r="AV330" s="184" t="s">
        <v>77</v>
      </c>
      <c r="AW330" s="184" t="s">
        <v>31</v>
      </c>
      <c r="AX330" s="184" t="s">
        <v>70</v>
      </c>
      <c r="AY330" s="185" t="s">
        <v>133</v>
      </c>
    </row>
    <row r="331" spans="2:65" s="189" customFormat="1" x14ac:dyDescent="0.2">
      <c r="B331" s="188"/>
      <c r="C331" s="217"/>
      <c r="D331" s="210" t="s">
        <v>146</v>
      </c>
      <c r="E331" s="218" t="s">
        <v>3</v>
      </c>
      <c r="F331" s="219" t="s">
        <v>947</v>
      </c>
      <c r="G331" s="217"/>
      <c r="H331" s="220">
        <v>12.53</v>
      </c>
      <c r="L331" s="188"/>
      <c r="M331" s="191"/>
      <c r="T331" s="192"/>
      <c r="AT331" s="190" t="s">
        <v>146</v>
      </c>
      <c r="AU331" s="190" t="s">
        <v>79</v>
      </c>
      <c r="AV331" s="189" t="s">
        <v>79</v>
      </c>
      <c r="AW331" s="189" t="s">
        <v>31</v>
      </c>
      <c r="AX331" s="189" t="s">
        <v>70</v>
      </c>
      <c r="AY331" s="190" t="s">
        <v>133</v>
      </c>
    </row>
    <row r="332" spans="2:65" s="184" customFormat="1" x14ac:dyDescent="0.2">
      <c r="B332" s="183"/>
      <c r="C332" s="214"/>
      <c r="D332" s="210" t="s">
        <v>146</v>
      </c>
      <c r="E332" s="215" t="s">
        <v>3</v>
      </c>
      <c r="F332" s="216" t="s">
        <v>939</v>
      </c>
      <c r="G332" s="214"/>
      <c r="H332" s="215" t="s">
        <v>3</v>
      </c>
      <c r="L332" s="183"/>
      <c r="M332" s="186"/>
      <c r="T332" s="187"/>
      <c r="AT332" s="185" t="s">
        <v>146</v>
      </c>
      <c r="AU332" s="185" t="s">
        <v>79</v>
      </c>
      <c r="AV332" s="184" t="s">
        <v>77</v>
      </c>
      <c r="AW332" s="184" t="s">
        <v>31</v>
      </c>
      <c r="AX332" s="184" t="s">
        <v>70</v>
      </c>
      <c r="AY332" s="185" t="s">
        <v>133</v>
      </c>
    </row>
    <row r="333" spans="2:65" s="189" customFormat="1" x14ac:dyDescent="0.2">
      <c r="B333" s="188"/>
      <c r="C333" s="217"/>
      <c r="D333" s="210" t="s">
        <v>146</v>
      </c>
      <c r="E333" s="218" t="s">
        <v>3</v>
      </c>
      <c r="F333" s="219" t="s">
        <v>948</v>
      </c>
      <c r="G333" s="217"/>
      <c r="H333" s="220">
        <v>23.3</v>
      </c>
      <c r="L333" s="188"/>
      <c r="M333" s="191"/>
      <c r="T333" s="192"/>
      <c r="AT333" s="190" t="s">
        <v>146</v>
      </c>
      <c r="AU333" s="190" t="s">
        <v>79</v>
      </c>
      <c r="AV333" s="189" t="s">
        <v>79</v>
      </c>
      <c r="AW333" s="189" t="s">
        <v>31</v>
      </c>
      <c r="AX333" s="189" t="s">
        <v>70</v>
      </c>
      <c r="AY333" s="190" t="s">
        <v>133</v>
      </c>
    </row>
    <row r="334" spans="2:65" s="197" customFormat="1" x14ac:dyDescent="0.2">
      <c r="B334" s="196"/>
      <c r="C334" s="229"/>
      <c r="D334" s="210" t="s">
        <v>146</v>
      </c>
      <c r="E334" s="230" t="s">
        <v>3</v>
      </c>
      <c r="F334" s="231" t="s">
        <v>281</v>
      </c>
      <c r="G334" s="229"/>
      <c r="H334" s="232">
        <v>83.59</v>
      </c>
      <c r="L334" s="196"/>
      <c r="M334" s="199"/>
      <c r="T334" s="200"/>
      <c r="AT334" s="198" t="s">
        <v>146</v>
      </c>
      <c r="AU334" s="198" t="s">
        <v>79</v>
      </c>
      <c r="AV334" s="197" t="s">
        <v>140</v>
      </c>
      <c r="AW334" s="197" t="s">
        <v>31</v>
      </c>
      <c r="AX334" s="197" t="s">
        <v>77</v>
      </c>
      <c r="AY334" s="198" t="s">
        <v>133</v>
      </c>
    </row>
    <row r="335" spans="2:65" s="108" customFormat="1" ht="21.75" customHeight="1" x14ac:dyDescent="0.2">
      <c r="B335" s="2"/>
      <c r="C335" s="204" t="s">
        <v>399</v>
      </c>
      <c r="D335" s="204" t="s">
        <v>135</v>
      </c>
      <c r="E335" s="205" t="s">
        <v>755</v>
      </c>
      <c r="F335" s="206" t="s">
        <v>756</v>
      </c>
      <c r="G335" s="207" t="s">
        <v>159</v>
      </c>
      <c r="H335" s="208">
        <v>83.59</v>
      </c>
      <c r="I335" s="86"/>
      <c r="J335" s="4">
        <f>ROUND(I335*H335,2)</f>
        <v>0</v>
      </c>
      <c r="K335" s="3" t="s">
        <v>139</v>
      </c>
      <c r="L335" s="2"/>
      <c r="M335" s="175" t="s">
        <v>3</v>
      </c>
      <c r="N335" s="176" t="s">
        <v>41</v>
      </c>
      <c r="O335" s="177">
        <v>0.17799999999999999</v>
      </c>
      <c r="P335" s="177">
        <f>O335*H335</f>
        <v>14.879020000000001</v>
      </c>
      <c r="Q335" s="177">
        <v>6.9999999999999999E-4</v>
      </c>
      <c r="R335" s="177">
        <f>Q335*H335</f>
        <v>5.8513000000000003E-2</v>
      </c>
      <c r="S335" s="177">
        <v>0</v>
      </c>
      <c r="T335" s="178">
        <f>S335*H335</f>
        <v>0</v>
      </c>
      <c r="AR335" s="179" t="s">
        <v>244</v>
      </c>
      <c r="AT335" s="179" t="s">
        <v>135</v>
      </c>
      <c r="AU335" s="179" t="s">
        <v>79</v>
      </c>
      <c r="AY335" s="99" t="s">
        <v>133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99" t="s">
        <v>77</v>
      </c>
      <c r="BK335" s="180">
        <f>ROUND(I335*H335,2)</f>
        <v>0</v>
      </c>
      <c r="BL335" s="99" t="s">
        <v>244</v>
      </c>
      <c r="BM335" s="179" t="s">
        <v>1037</v>
      </c>
    </row>
    <row r="336" spans="2:65" s="108" customFormat="1" ht="19.5" x14ac:dyDescent="0.2">
      <c r="B336" s="2"/>
      <c r="C336" s="209"/>
      <c r="D336" s="210" t="s">
        <v>142</v>
      </c>
      <c r="E336" s="209"/>
      <c r="F336" s="211" t="s">
        <v>758</v>
      </c>
      <c r="G336" s="209"/>
      <c r="H336" s="209"/>
      <c r="L336" s="2"/>
      <c r="M336" s="181"/>
      <c r="T336" s="182"/>
      <c r="AT336" s="99" t="s">
        <v>142</v>
      </c>
      <c r="AU336" s="99" t="s">
        <v>79</v>
      </c>
    </row>
    <row r="337" spans="2:51" s="108" customFormat="1" x14ac:dyDescent="0.2">
      <c r="B337" s="2"/>
      <c r="C337" s="209"/>
      <c r="D337" s="212" t="s">
        <v>144</v>
      </c>
      <c r="E337" s="209"/>
      <c r="F337" s="213" t="s">
        <v>759</v>
      </c>
      <c r="G337" s="209"/>
      <c r="H337" s="209"/>
      <c r="L337" s="2"/>
      <c r="M337" s="181"/>
      <c r="T337" s="182"/>
      <c r="AT337" s="99" t="s">
        <v>144</v>
      </c>
      <c r="AU337" s="99" t="s">
        <v>79</v>
      </c>
    </row>
    <row r="338" spans="2:51" s="184" customFormat="1" x14ac:dyDescent="0.2">
      <c r="B338" s="183"/>
      <c r="C338" s="214"/>
      <c r="D338" s="210" t="s">
        <v>146</v>
      </c>
      <c r="E338" s="215" t="s">
        <v>3</v>
      </c>
      <c r="F338" s="216" t="s">
        <v>927</v>
      </c>
      <c r="G338" s="214"/>
      <c r="H338" s="215" t="s">
        <v>3</v>
      </c>
      <c r="L338" s="183"/>
      <c r="M338" s="186"/>
      <c r="T338" s="187"/>
      <c r="AT338" s="185" t="s">
        <v>146</v>
      </c>
      <c r="AU338" s="185" t="s">
        <v>79</v>
      </c>
      <c r="AV338" s="184" t="s">
        <v>77</v>
      </c>
      <c r="AW338" s="184" t="s">
        <v>31</v>
      </c>
      <c r="AX338" s="184" t="s">
        <v>70</v>
      </c>
      <c r="AY338" s="185" t="s">
        <v>133</v>
      </c>
    </row>
    <row r="339" spans="2:51" s="189" customFormat="1" x14ac:dyDescent="0.2">
      <c r="B339" s="188"/>
      <c r="C339" s="217"/>
      <c r="D339" s="210" t="s">
        <v>146</v>
      </c>
      <c r="E339" s="218" t="s">
        <v>3</v>
      </c>
      <c r="F339" s="219" t="s">
        <v>942</v>
      </c>
      <c r="G339" s="217"/>
      <c r="H339" s="220">
        <v>14.84</v>
      </c>
      <c r="L339" s="188"/>
      <c r="M339" s="191"/>
      <c r="T339" s="192"/>
      <c r="AT339" s="190" t="s">
        <v>146</v>
      </c>
      <c r="AU339" s="190" t="s">
        <v>79</v>
      </c>
      <c r="AV339" s="189" t="s">
        <v>79</v>
      </c>
      <c r="AW339" s="189" t="s">
        <v>31</v>
      </c>
      <c r="AX339" s="189" t="s">
        <v>70</v>
      </c>
      <c r="AY339" s="190" t="s">
        <v>133</v>
      </c>
    </row>
    <row r="340" spans="2:51" s="184" customFormat="1" x14ac:dyDescent="0.2">
      <c r="B340" s="183"/>
      <c r="C340" s="214"/>
      <c r="D340" s="210" t="s">
        <v>146</v>
      </c>
      <c r="E340" s="215" t="s">
        <v>3</v>
      </c>
      <c r="F340" s="216" t="s">
        <v>929</v>
      </c>
      <c r="G340" s="214"/>
      <c r="H340" s="215" t="s">
        <v>3</v>
      </c>
      <c r="L340" s="183"/>
      <c r="M340" s="186"/>
      <c r="T340" s="187"/>
      <c r="AT340" s="185" t="s">
        <v>146</v>
      </c>
      <c r="AU340" s="185" t="s">
        <v>79</v>
      </c>
      <c r="AV340" s="184" t="s">
        <v>77</v>
      </c>
      <c r="AW340" s="184" t="s">
        <v>31</v>
      </c>
      <c r="AX340" s="184" t="s">
        <v>70</v>
      </c>
      <c r="AY340" s="185" t="s">
        <v>133</v>
      </c>
    </row>
    <row r="341" spans="2:51" s="189" customFormat="1" x14ac:dyDescent="0.2">
      <c r="B341" s="188"/>
      <c r="C341" s="217"/>
      <c r="D341" s="210" t="s">
        <v>146</v>
      </c>
      <c r="E341" s="218" t="s">
        <v>3</v>
      </c>
      <c r="F341" s="219" t="s">
        <v>943</v>
      </c>
      <c r="G341" s="217"/>
      <c r="H341" s="220">
        <v>3.29</v>
      </c>
      <c r="L341" s="188"/>
      <c r="M341" s="191"/>
      <c r="T341" s="192"/>
      <c r="AT341" s="190" t="s">
        <v>146</v>
      </c>
      <c r="AU341" s="190" t="s">
        <v>79</v>
      </c>
      <c r="AV341" s="189" t="s">
        <v>79</v>
      </c>
      <c r="AW341" s="189" t="s">
        <v>31</v>
      </c>
      <c r="AX341" s="189" t="s">
        <v>70</v>
      </c>
      <c r="AY341" s="190" t="s">
        <v>133</v>
      </c>
    </row>
    <row r="342" spans="2:51" s="184" customFormat="1" x14ac:dyDescent="0.2">
      <c r="B342" s="183"/>
      <c r="C342" s="214"/>
      <c r="D342" s="210" t="s">
        <v>146</v>
      </c>
      <c r="E342" s="215" t="s">
        <v>3</v>
      </c>
      <c r="F342" s="216" t="s">
        <v>931</v>
      </c>
      <c r="G342" s="214"/>
      <c r="H342" s="215" t="s">
        <v>3</v>
      </c>
      <c r="L342" s="183"/>
      <c r="M342" s="186"/>
      <c r="T342" s="187"/>
      <c r="AT342" s="185" t="s">
        <v>146</v>
      </c>
      <c r="AU342" s="185" t="s">
        <v>79</v>
      </c>
      <c r="AV342" s="184" t="s">
        <v>77</v>
      </c>
      <c r="AW342" s="184" t="s">
        <v>31</v>
      </c>
      <c r="AX342" s="184" t="s">
        <v>70</v>
      </c>
      <c r="AY342" s="185" t="s">
        <v>133</v>
      </c>
    </row>
    <row r="343" spans="2:51" s="189" customFormat="1" x14ac:dyDescent="0.2">
      <c r="B343" s="188"/>
      <c r="C343" s="217"/>
      <c r="D343" s="210" t="s">
        <v>146</v>
      </c>
      <c r="E343" s="218" t="s">
        <v>3</v>
      </c>
      <c r="F343" s="219" t="s">
        <v>944</v>
      </c>
      <c r="G343" s="217"/>
      <c r="H343" s="220">
        <v>1.42</v>
      </c>
      <c r="L343" s="188"/>
      <c r="M343" s="191"/>
      <c r="T343" s="192"/>
      <c r="AT343" s="190" t="s">
        <v>146</v>
      </c>
      <c r="AU343" s="190" t="s">
        <v>79</v>
      </c>
      <c r="AV343" s="189" t="s">
        <v>79</v>
      </c>
      <c r="AW343" s="189" t="s">
        <v>31</v>
      </c>
      <c r="AX343" s="189" t="s">
        <v>70</v>
      </c>
      <c r="AY343" s="190" t="s">
        <v>133</v>
      </c>
    </row>
    <row r="344" spans="2:51" s="184" customFormat="1" x14ac:dyDescent="0.2">
      <c r="B344" s="183"/>
      <c r="C344" s="214"/>
      <c r="D344" s="210" t="s">
        <v>146</v>
      </c>
      <c r="E344" s="215" t="s">
        <v>3</v>
      </c>
      <c r="F344" s="216" t="s">
        <v>933</v>
      </c>
      <c r="G344" s="214"/>
      <c r="H344" s="215" t="s">
        <v>3</v>
      </c>
      <c r="L344" s="183"/>
      <c r="M344" s="186"/>
      <c r="T344" s="187"/>
      <c r="AT344" s="185" t="s">
        <v>146</v>
      </c>
      <c r="AU344" s="185" t="s">
        <v>79</v>
      </c>
      <c r="AV344" s="184" t="s">
        <v>77</v>
      </c>
      <c r="AW344" s="184" t="s">
        <v>31</v>
      </c>
      <c r="AX344" s="184" t="s">
        <v>70</v>
      </c>
      <c r="AY344" s="185" t="s">
        <v>133</v>
      </c>
    </row>
    <row r="345" spans="2:51" s="189" customFormat="1" x14ac:dyDescent="0.2">
      <c r="B345" s="188"/>
      <c r="C345" s="217"/>
      <c r="D345" s="210" t="s">
        <v>146</v>
      </c>
      <c r="E345" s="218" t="s">
        <v>3</v>
      </c>
      <c r="F345" s="219" t="s">
        <v>945</v>
      </c>
      <c r="G345" s="217"/>
      <c r="H345" s="220">
        <v>16.579999999999998</v>
      </c>
      <c r="L345" s="188"/>
      <c r="M345" s="191"/>
      <c r="T345" s="192"/>
      <c r="AT345" s="190" t="s">
        <v>146</v>
      </c>
      <c r="AU345" s="190" t="s">
        <v>79</v>
      </c>
      <c r="AV345" s="189" t="s">
        <v>79</v>
      </c>
      <c r="AW345" s="189" t="s">
        <v>31</v>
      </c>
      <c r="AX345" s="189" t="s">
        <v>70</v>
      </c>
      <c r="AY345" s="190" t="s">
        <v>133</v>
      </c>
    </row>
    <row r="346" spans="2:51" s="184" customFormat="1" x14ac:dyDescent="0.2">
      <c r="B346" s="183"/>
      <c r="C346" s="214"/>
      <c r="D346" s="210" t="s">
        <v>146</v>
      </c>
      <c r="E346" s="215" t="s">
        <v>3</v>
      </c>
      <c r="F346" s="216" t="s">
        <v>935</v>
      </c>
      <c r="G346" s="214"/>
      <c r="H346" s="215" t="s">
        <v>3</v>
      </c>
      <c r="L346" s="183"/>
      <c r="M346" s="186"/>
      <c r="T346" s="187"/>
      <c r="AT346" s="185" t="s">
        <v>146</v>
      </c>
      <c r="AU346" s="185" t="s">
        <v>79</v>
      </c>
      <c r="AV346" s="184" t="s">
        <v>77</v>
      </c>
      <c r="AW346" s="184" t="s">
        <v>31</v>
      </c>
      <c r="AX346" s="184" t="s">
        <v>70</v>
      </c>
      <c r="AY346" s="185" t="s">
        <v>133</v>
      </c>
    </row>
    <row r="347" spans="2:51" s="189" customFormat="1" x14ac:dyDescent="0.2">
      <c r="B347" s="188"/>
      <c r="C347" s="217"/>
      <c r="D347" s="210" t="s">
        <v>146</v>
      </c>
      <c r="E347" s="218" t="s">
        <v>3</v>
      </c>
      <c r="F347" s="219" t="s">
        <v>946</v>
      </c>
      <c r="G347" s="217"/>
      <c r="H347" s="220">
        <v>11.63</v>
      </c>
      <c r="L347" s="188"/>
      <c r="M347" s="191"/>
      <c r="T347" s="192"/>
      <c r="AT347" s="190" t="s">
        <v>146</v>
      </c>
      <c r="AU347" s="190" t="s">
        <v>79</v>
      </c>
      <c r="AV347" s="189" t="s">
        <v>79</v>
      </c>
      <c r="AW347" s="189" t="s">
        <v>31</v>
      </c>
      <c r="AX347" s="189" t="s">
        <v>70</v>
      </c>
      <c r="AY347" s="190" t="s">
        <v>133</v>
      </c>
    </row>
    <row r="348" spans="2:51" s="184" customFormat="1" x14ac:dyDescent="0.2">
      <c r="B348" s="183"/>
      <c r="C348" s="214"/>
      <c r="D348" s="210" t="s">
        <v>146</v>
      </c>
      <c r="E348" s="215" t="s">
        <v>3</v>
      </c>
      <c r="F348" s="216" t="s">
        <v>937</v>
      </c>
      <c r="G348" s="214"/>
      <c r="H348" s="215" t="s">
        <v>3</v>
      </c>
      <c r="L348" s="183"/>
      <c r="M348" s="186"/>
      <c r="T348" s="187"/>
      <c r="AT348" s="185" t="s">
        <v>146</v>
      </c>
      <c r="AU348" s="185" t="s">
        <v>79</v>
      </c>
      <c r="AV348" s="184" t="s">
        <v>77</v>
      </c>
      <c r="AW348" s="184" t="s">
        <v>31</v>
      </c>
      <c r="AX348" s="184" t="s">
        <v>70</v>
      </c>
      <c r="AY348" s="185" t="s">
        <v>133</v>
      </c>
    </row>
    <row r="349" spans="2:51" s="189" customFormat="1" x14ac:dyDescent="0.2">
      <c r="B349" s="188"/>
      <c r="C349" s="217"/>
      <c r="D349" s="210" t="s">
        <v>146</v>
      </c>
      <c r="E349" s="218" t="s">
        <v>3</v>
      </c>
      <c r="F349" s="219" t="s">
        <v>947</v>
      </c>
      <c r="G349" s="217"/>
      <c r="H349" s="220">
        <v>12.53</v>
      </c>
      <c r="L349" s="188"/>
      <c r="M349" s="191"/>
      <c r="T349" s="192"/>
      <c r="AT349" s="190" t="s">
        <v>146</v>
      </c>
      <c r="AU349" s="190" t="s">
        <v>79</v>
      </c>
      <c r="AV349" s="189" t="s">
        <v>79</v>
      </c>
      <c r="AW349" s="189" t="s">
        <v>31</v>
      </c>
      <c r="AX349" s="189" t="s">
        <v>70</v>
      </c>
      <c r="AY349" s="190" t="s">
        <v>133</v>
      </c>
    </row>
    <row r="350" spans="2:51" s="184" customFormat="1" x14ac:dyDescent="0.2">
      <c r="B350" s="183"/>
      <c r="C350" s="214"/>
      <c r="D350" s="210" t="s">
        <v>146</v>
      </c>
      <c r="E350" s="215" t="s">
        <v>3</v>
      </c>
      <c r="F350" s="216" t="s">
        <v>939</v>
      </c>
      <c r="G350" s="214"/>
      <c r="H350" s="215" t="s">
        <v>3</v>
      </c>
      <c r="L350" s="183"/>
      <c r="M350" s="186"/>
      <c r="T350" s="187"/>
      <c r="AT350" s="185" t="s">
        <v>146</v>
      </c>
      <c r="AU350" s="185" t="s">
        <v>79</v>
      </c>
      <c r="AV350" s="184" t="s">
        <v>77</v>
      </c>
      <c r="AW350" s="184" t="s">
        <v>31</v>
      </c>
      <c r="AX350" s="184" t="s">
        <v>70</v>
      </c>
      <c r="AY350" s="185" t="s">
        <v>133</v>
      </c>
    </row>
    <row r="351" spans="2:51" s="189" customFormat="1" x14ac:dyDescent="0.2">
      <c r="B351" s="188"/>
      <c r="C351" s="217"/>
      <c r="D351" s="210" t="s">
        <v>146</v>
      </c>
      <c r="E351" s="218" t="s">
        <v>3</v>
      </c>
      <c r="F351" s="219" t="s">
        <v>948</v>
      </c>
      <c r="G351" s="217"/>
      <c r="H351" s="220">
        <v>23.3</v>
      </c>
      <c r="L351" s="188"/>
      <c r="M351" s="191"/>
      <c r="T351" s="192"/>
      <c r="AT351" s="190" t="s">
        <v>146</v>
      </c>
      <c r="AU351" s="190" t="s">
        <v>79</v>
      </c>
      <c r="AV351" s="189" t="s">
        <v>79</v>
      </c>
      <c r="AW351" s="189" t="s">
        <v>31</v>
      </c>
      <c r="AX351" s="189" t="s">
        <v>70</v>
      </c>
      <c r="AY351" s="190" t="s">
        <v>133</v>
      </c>
    </row>
    <row r="352" spans="2:51" s="197" customFormat="1" x14ac:dyDescent="0.2">
      <c r="B352" s="196"/>
      <c r="C352" s="229"/>
      <c r="D352" s="210" t="s">
        <v>146</v>
      </c>
      <c r="E352" s="230" t="s">
        <v>3</v>
      </c>
      <c r="F352" s="231" t="s">
        <v>281</v>
      </c>
      <c r="G352" s="229"/>
      <c r="H352" s="232">
        <v>83.59</v>
      </c>
      <c r="L352" s="196"/>
      <c r="M352" s="199"/>
      <c r="T352" s="200"/>
      <c r="AT352" s="198" t="s">
        <v>146</v>
      </c>
      <c r="AU352" s="198" t="s">
        <v>79</v>
      </c>
      <c r="AV352" s="197" t="s">
        <v>140</v>
      </c>
      <c r="AW352" s="197" t="s">
        <v>31</v>
      </c>
      <c r="AX352" s="197" t="s">
        <v>77</v>
      </c>
      <c r="AY352" s="198" t="s">
        <v>133</v>
      </c>
    </row>
    <row r="353" spans="2:65" s="108" customFormat="1" ht="44.25" customHeight="1" x14ac:dyDescent="0.2">
      <c r="B353" s="2"/>
      <c r="C353" s="221" t="s">
        <v>407</v>
      </c>
      <c r="D353" s="221" t="s">
        <v>224</v>
      </c>
      <c r="E353" s="222" t="s">
        <v>761</v>
      </c>
      <c r="F353" s="223" t="s">
        <v>762</v>
      </c>
      <c r="G353" s="224" t="s">
        <v>159</v>
      </c>
      <c r="H353" s="225">
        <v>91.948999999999998</v>
      </c>
      <c r="I353" s="87"/>
      <c r="J353" s="6">
        <f>ROUND(I353*H353,2)</f>
        <v>0</v>
      </c>
      <c r="K353" s="5" t="s">
        <v>139</v>
      </c>
      <c r="L353" s="193"/>
      <c r="M353" s="194" t="s">
        <v>3</v>
      </c>
      <c r="N353" s="195" t="s">
        <v>41</v>
      </c>
      <c r="O353" s="177">
        <v>0</v>
      </c>
      <c r="P353" s="177">
        <f>O353*H353</f>
        <v>0</v>
      </c>
      <c r="Q353" s="177">
        <v>4.2900000000000004E-3</v>
      </c>
      <c r="R353" s="177">
        <f>Q353*H353</f>
        <v>0.39446121000000001</v>
      </c>
      <c r="S353" s="177">
        <v>0</v>
      </c>
      <c r="T353" s="178">
        <f>S353*H353</f>
        <v>0</v>
      </c>
      <c r="AR353" s="179" t="s">
        <v>361</v>
      </c>
      <c r="AT353" s="179" t="s">
        <v>224</v>
      </c>
      <c r="AU353" s="179" t="s">
        <v>79</v>
      </c>
      <c r="AY353" s="99" t="s">
        <v>133</v>
      </c>
      <c r="BE353" s="180">
        <f>IF(N353="základní",J353,0)</f>
        <v>0</v>
      </c>
      <c r="BF353" s="180">
        <f>IF(N353="snížená",J353,0)</f>
        <v>0</v>
      </c>
      <c r="BG353" s="180">
        <f>IF(N353="zákl. přenesená",J353,0)</f>
        <v>0</v>
      </c>
      <c r="BH353" s="180">
        <f>IF(N353="sníž. přenesená",J353,0)</f>
        <v>0</v>
      </c>
      <c r="BI353" s="180">
        <f>IF(N353="nulová",J353,0)</f>
        <v>0</v>
      </c>
      <c r="BJ353" s="99" t="s">
        <v>77</v>
      </c>
      <c r="BK353" s="180">
        <f>ROUND(I353*H353,2)</f>
        <v>0</v>
      </c>
      <c r="BL353" s="99" t="s">
        <v>244</v>
      </c>
      <c r="BM353" s="179" t="s">
        <v>1038</v>
      </c>
    </row>
    <row r="354" spans="2:65" s="108" customFormat="1" ht="29.25" x14ac:dyDescent="0.2">
      <c r="B354" s="2"/>
      <c r="C354" s="209"/>
      <c r="D354" s="210" t="s">
        <v>142</v>
      </c>
      <c r="E354" s="209"/>
      <c r="F354" s="211" t="s">
        <v>762</v>
      </c>
      <c r="G354" s="209"/>
      <c r="H354" s="209"/>
      <c r="L354" s="2"/>
      <c r="M354" s="181"/>
      <c r="T354" s="182"/>
      <c r="AT354" s="99" t="s">
        <v>142</v>
      </c>
      <c r="AU354" s="99" t="s">
        <v>79</v>
      </c>
    </row>
    <row r="355" spans="2:65" s="189" customFormat="1" x14ac:dyDescent="0.2">
      <c r="B355" s="188"/>
      <c r="C355" s="217"/>
      <c r="D355" s="210" t="s">
        <v>146</v>
      </c>
      <c r="E355" s="217"/>
      <c r="F355" s="219" t="s">
        <v>1039</v>
      </c>
      <c r="G355" s="217"/>
      <c r="H355" s="220">
        <v>91.948999999999998</v>
      </c>
      <c r="L355" s="188"/>
      <c r="M355" s="191"/>
      <c r="T355" s="192"/>
      <c r="AT355" s="190" t="s">
        <v>146</v>
      </c>
      <c r="AU355" s="190" t="s">
        <v>79</v>
      </c>
      <c r="AV355" s="189" t="s">
        <v>79</v>
      </c>
      <c r="AW355" s="189" t="s">
        <v>4</v>
      </c>
      <c r="AX355" s="189" t="s">
        <v>77</v>
      </c>
      <c r="AY355" s="190" t="s">
        <v>133</v>
      </c>
    </row>
    <row r="356" spans="2:65" s="108" customFormat="1" ht="16.5" customHeight="1" x14ac:dyDescent="0.2">
      <c r="B356" s="2"/>
      <c r="C356" s="204" t="s">
        <v>413</v>
      </c>
      <c r="D356" s="204" t="s">
        <v>135</v>
      </c>
      <c r="E356" s="205" t="s">
        <v>766</v>
      </c>
      <c r="F356" s="206" t="s">
        <v>767</v>
      </c>
      <c r="G356" s="207" t="s">
        <v>258</v>
      </c>
      <c r="H356" s="208">
        <v>100.3</v>
      </c>
      <c r="I356" s="86"/>
      <c r="J356" s="4">
        <f>ROUND(I356*H356,2)</f>
        <v>0</v>
      </c>
      <c r="K356" s="3" t="s">
        <v>139</v>
      </c>
      <c r="L356" s="2"/>
      <c r="M356" s="175" t="s">
        <v>3</v>
      </c>
      <c r="N356" s="176" t="s">
        <v>41</v>
      </c>
      <c r="O356" s="177">
        <v>0.30599999999999999</v>
      </c>
      <c r="P356" s="177">
        <f>O356*H356</f>
        <v>30.691799999999997</v>
      </c>
      <c r="Q356" s="177">
        <v>3.0000000000000001E-5</v>
      </c>
      <c r="R356" s="177">
        <f>Q356*H356</f>
        <v>3.009E-3</v>
      </c>
      <c r="S356" s="177">
        <v>0</v>
      </c>
      <c r="T356" s="178">
        <f>S356*H356</f>
        <v>0</v>
      </c>
      <c r="AR356" s="179" t="s">
        <v>244</v>
      </c>
      <c r="AT356" s="179" t="s">
        <v>135</v>
      </c>
      <c r="AU356" s="179" t="s">
        <v>79</v>
      </c>
      <c r="AY356" s="99" t="s">
        <v>133</v>
      </c>
      <c r="BE356" s="180">
        <f>IF(N356="základní",J356,0)</f>
        <v>0</v>
      </c>
      <c r="BF356" s="180">
        <f>IF(N356="snížená",J356,0)</f>
        <v>0</v>
      </c>
      <c r="BG356" s="180">
        <f>IF(N356="zákl. přenesená",J356,0)</f>
        <v>0</v>
      </c>
      <c r="BH356" s="180">
        <f>IF(N356="sníž. přenesená",J356,0)</f>
        <v>0</v>
      </c>
      <c r="BI356" s="180">
        <f>IF(N356="nulová",J356,0)</f>
        <v>0</v>
      </c>
      <c r="BJ356" s="99" t="s">
        <v>77</v>
      </c>
      <c r="BK356" s="180">
        <f>ROUND(I356*H356,2)</f>
        <v>0</v>
      </c>
      <c r="BL356" s="99" t="s">
        <v>244</v>
      </c>
      <c r="BM356" s="179" t="s">
        <v>1040</v>
      </c>
    </row>
    <row r="357" spans="2:65" s="108" customFormat="1" x14ac:dyDescent="0.2">
      <c r="B357" s="2"/>
      <c r="C357" s="209"/>
      <c r="D357" s="210" t="s">
        <v>142</v>
      </c>
      <c r="E357" s="209"/>
      <c r="F357" s="211" t="s">
        <v>769</v>
      </c>
      <c r="G357" s="209"/>
      <c r="H357" s="209"/>
      <c r="L357" s="2"/>
      <c r="M357" s="181"/>
      <c r="T357" s="182"/>
      <c r="AT357" s="99" t="s">
        <v>142</v>
      </c>
      <c r="AU357" s="99" t="s">
        <v>79</v>
      </c>
    </row>
    <row r="358" spans="2:65" s="108" customFormat="1" x14ac:dyDescent="0.2">
      <c r="B358" s="2"/>
      <c r="C358" s="209"/>
      <c r="D358" s="212" t="s">
        <v>144</v>
      </c>
      <c r="E358" s="209"/>
      <c r="F358" s="213" t="s">
        <v>770</v>
      </c>
      <c r="G358" s="209"/>
      <c r="H358" s="209"/>
      <c r="L358" s="2"/>
      <c r="M358" s="181"/>
      <c r="T358" s="182"/>
      <c r="AT358" s="99" t="s">
        <v>144</v>
      </c>
      <c r="AU358" s="99" t="s">
        <v>79</v>
      </c>
    </row>
    <row r="359" spans="2:65" s="184" customFormat="1" x14ac:dyDescent="0.2">
      <c r="B359" s="183"/>
      <c r="C359" s="214"/>
      <c r="D359" s="210" t="s">
        <v>146</v>
      </c>
      <c r="E359" s="215" t="s">
        <v>3</v>
      </c>
      <c r="F359" s="216" t="s">
        <v>927</v>
      </c>
      <c r="G359" s="214"/>
      <c r="H359" s="215" t="s">
        <v>3</v>
      </c>
      <c r="L359" s="183"/>
      <c r="M359" s="186"/>
      <c r="T359" s="187"/>
      <c r="AT359" s="185" t="s">
        <v>146</v>
      </c>
      <c r="AU359" s="185" t="s">
        <v>79</v>
      </c>
      <c r="AV359" s="184" t="s">
        <v>77</v>
      </c>
      <c r="AW359" s="184" t="s">
        <v>31</v>
      </c>
      <c r="AX359" s="184" t="s">
        <v>70</v>
      </c>
      <c r="AY359" s="185" t="s">
        <v>133</v>
      </c>
    </row>
    <row r="360" spans="2:65" s="189" customFormat="1" x14ac:dyDescent="0.2">
      <c r="B360" s="188"/>
      <c r="C360" s="217"/>
      <c r="D360" s="210" t="s">
        <v>146</v>
      </c>
      <c r="E360" s="218" t="s">
        <v>3</v>
      </c>
      <c r="F360" s="219" t="s">
        <v>83</v>
      </c>
      <c r="G360" s="217"/>
      <c r="H360" s="220">
        <v>23</v>
      </c>
      <c r="L360" s="188"/>
      <c r="M360" s="191"/>
      <c r="T360" s="192"/>
      <c r="AT360" s="190" t="s">
        <v>146</v>
      </c>
      <c r="AU360" s="190" t="s">
        <v>79</v>
      </c>
      <c r="AV360" s="189" t="s">
        <v>79</v>
      </c>
      <c r="AW360" s="189" t="s">
        <v>31</v>
      </c>
      <c r="AX360" s="189" t="s">
        <v>70</v>
      </c>
      <c r="AY360" s="190" t="s">
        <v>133</v>
      </c>
    </row>
    <row r="361" spans="2:65" s="184" customFormat="1" x14ac:dyDescent="0.2">
      <c r="B361" s="183"/>
      <c r="C361" s="214"/>
      <c r="D361" s="210" t="s">
        <v>146</v>
      </c>
      <c r="E361" s="215" t="s">
        <v>3</v>
      </c>
      <c r="F361" s="216" t="s">
        <v>929</v>
      </c>
      <c r="G361" s="214"/>
      <c r="H361" s="215" t="s">
        <v>3</v>
      </c>
      <c r="L361" s="183"/>
      <c r="M361" s="186"/>
      <c r="T361" s="187"/>
      <c r="AT361" s="185" t="s">
        <v>146</v>
      </c>
      <c r="AU361" s="185" t="s">
        <v>79</v>
      </c>
      <c r="AV361" s="184" t="s">
        <v>77</v>
      </c>
      <c r="AW361" s="184" t="s">
        <v>31</v>
      </c>
      <c r="AX361" s="184" t="s">
        <v>70</v>
      </c>
      <c r="AY361" s="185" t="s">
        <v>133</v>
      </c>
    </row>
    <row r="362" spans="2:65" s="189" customFormat="1" x14ac:dyDescent="0.2">
      <c r="B362" s="188"/>
      <c r="C362" s="217"/>
      <c r="D362" s="210" t="s">
        <v>146</v>
      </c>
      <c r="E362" s="218" t="s">
        <v>3</v>
      </c>
      <c r="F362" s="219" t="s">
        <v>1041</v>
      </c>
      <c r="G362" s="217"/>
      <c r="H362" s="220">
        <v>8.1</v>
      </c>
      <c r="L362" s="188"/>
      <c r="M362" s="191"/>
      <c r="T362" s="192"/>
      <c r="AT362" s="190" t="s">
        <v>146</v>
      </c>
      <c r="AU362" s="190" t="s">
        <v>79</v>
      </c>
      <c r="AV362" s="189" t="s">
        <v>79</v>
      </c>
      <c r="AW362" s="189" t="s">
        <v>31</v>
      </c>
      <c r="AX362" s="189" t="s">
        <v>70</v>
      </c>
      <c r="AY362" s="190" t="s">
        <v>133</v>
      </c>
    </row>
    <row r="363" spans="2:65" s="184" customFormat="1" x14ac:dyDescent="0.2">
      <c r="B363" s="183"/>
      <c r="C363" s="214"/>
      <c r="D363" s="210" t="s">
        <v>146</v>
      </c>
      <c r="E363" s="215" t="s">
        <v>3</v>
      </c>
      <c r="F363" s="216" t="s">
        <v>931</v>
      </c>
      <c r="G363" s="214"/>
      <c r="H363" s="215" t="s">
        <v>3</v>
      </c>
      <c r="L363" s="183"/>
      <c r="M363" s="186"/>
      <c r="T363" s="187"/>
      <c r="AT363" s="185" t="s">
        <v>146</v>
      </c>
      <c r="AU363" s="185" t="s">
        <v>79</v>
      </c>
      <c r="AV363" s="184" t="s">
        <v>77</v>
      </c>
      <c r="AW363" s="184" t="s">
        <v>31</v>
      </c>
      <c r="AX363" s="184" t="s">
        <v>70</v>
      </c>
      <c r="AY363" s="185" t="s">
        <v>133</v>
      </c>
    </row>
    <row r="364" spans="2:65" s="189" customFormat="1" x14ac:dyDescent="0.2">
      <c r="B364" s="188"/>
      <c r="C364" s="217"/>
      <c r="D364" s="210" t="s">
        <v>146</v>
      </c>
      <c r="E364" s="218" t="s">
        <v>3</v>
      </c>
      <c r="F364" s="219" t="s">
        <v>1042</v>
      </c>
      <c r="G364" s="217"/>
      <c r="H364" s="220">
        <v>4.8</v>
      </c>
      <c r="L364" s="188"/>
      <c r="M364" s="191"/>
      <c r="T364" s="192"/>
      <c r="AT364" s="190" t="s">
        <v>146</v>
      </c>
      <c r="AU364" s="190" t="s">
        <v>79</v>
      </c>
      <c r="AV364" s="189" t="s">
        <v>79</v>
      </c>
      <c r="AW364" s="189" t="s">
        <v>31</v>
      </c>
      <c r="AX364" s="189" t="s">
        <v>70</v>
      </c>
      <c r="AY364" s="190" t="s">
        <v>133</v>
      </c>
    </row>
    <row r="365" spans="2:65" s="184" customFormat="1" x14ac:dyDescent="0.2">
      <c r="B365" s="183"/>
      <c r="C365" s="214"/>
      <c r="D365" s="210" t="s">
        <v>146</v>
      </c>
      <c r="E365" s="215" t="s">
        <v>3</v>
      </c>
      <c r="F365" s="216" t="s">
        <v>933</v>
      </c>
      <c r="G365" s="214"/>
      <c r="H365" s="215" t="s">
        <v>3</v>
      </c>
      <c r="L365" s="183"/>
      <c r="M365" s="186"/>
      <c r="T365" s="187"/>
      <c r="AT365" s="185" t="s">
        <v>146</v>
      </c>
      <c r="AU365" s="185" t="s">
        <v>79</v>
      </c>
      <c r="AV365" s="184" t="s">
        <v>77</v>
      </c>
      <c r="AW365" s="184" t="s">
        <v>31</v>
      </c>
      <c r="AX365" s="184" t="s">
        <v>70</v>
      </c>
      <c r="AY365" s="185" t="s">
        <v>133</v>
      </c>
    </row>
    <row r="366" spans="2:65" s="189" customFormat="1" x14ac:dyDescent="0.2">
      <c r="B366" s="188"/>
      <c r="C366" s="217"/>
      <c r="D366" s="210" t="s">
        <v>146</v>
      </c>
      <c r="E366" s="218" t="s">
        <v>3</v>
      </c>
      <c r="F366" s="219" t="s">
        <v>1043</v>
      </c>
      <c r="G366" s="217"/>
      <c r="H366" s="220">
        <v>16.5</v>
      </c>
      <c r="L366" s="188"/>
      <c r="M366" s="191"/>
      <c r="T366" s="192"/>
      <c r="AT366" s="190" t="s">
        <v>146</v>
      </c>
      <c r="AU366" s="190" t="s">
        <v>79</v>
      </c>
      <c r="AV366" s="189" t="s">
        <v>79</v>
      </c>
      <c r="AW366" s="189" t="s">
        <v>31</v>
      </c>
      <c r="AX366" s="189" t="s">
        <v>70</v>
      </c>
      <c r="AY366" s="190" t="s">
        <v>133</v>
      </c>
    </row>
    <row r="367" spans="2:65" s="184" customFormat="1" x14ac:dyDescent="0.2">
      <c r="B367" s="183"/>
      <c r="C367" s="214"/>
      <c r="D367" s="210" t="s">
        <v>146</v>
      </c>
      <c r="E367" s="215" t="s">
        <v>3</v>
      </c>
      <c r="F367" s="216" t="s">
        <v>935</v>
      </c>
      <c r="G367" s="214"/>
      <c r="H367" s="215" t="s">
        <v>3</v>
      </c>
      <c r="L367" s="183"/>
      <c r="M367" s="186"/>
      <c r="T367" s="187"/>
      <c r="AT367" s="185" t="s">
        <v>146</v>
      </c>
      <c r="AU367" s="185" t="s">
        <v>79</v>
      </c>
      <c r="AV367" s="184" t="s">
        <v>77</v>
      </c>
      <c r="AW367" s="184" t="s">
        <v>31</v>
      </c>
      <c r="AX367" s="184" t="s">
        <v>70</v>
      </c>
      <c r="AY367" s="185" t="s">
        <v>133</v>
      </c>
    </row>
    <row r="368" spans="2:65" s="189" customFormat="1" x14ac:dyDescent="0.2">
      <c r="B368" s="188"/>
      <c r="C368" s="217"/>
      <c r="D368" s="210" t="s">
        <v>146</v>
      </c>
      <c r="E368" s="218" t="s">
        <v>3</v>
      </c>
      <c r="F368" s="219" t="s">
        <v>1044</v>
      </c>
      <c r="G368" s="217"/>
      <c r="H368" s="220">
        <v>13.8</v>
      </c>
      <c r="L368" s="188"/>
      <c r="M368" s="191"/>
      <c r="T368" s="192"/>
      <c r="AT368" s="190" t="s">
        <v>146</v>
      </c>
      <c r="AU368" s="190" t="s">
        <v>79</v>
      </c>
      <c r="AV368" s="189" t="s">
        <v>79</v>
      </c>
      <c r="AW368" s="189" t="s">
        <v>31</v>
      </c>
      <c r="AX368" s="189" t="s">
        <v>70</v>
      </c>
      <c r="AY368" s="190" t="s">
        <v>133</v>
      </c>
    </row>
    <row r="369" spans="2:65" s="184" customFormat="1" x14ac:dyDescent="0.2">
      <c r="B369" s="183"/>
      <c r="C369" s="214"/>
      <c r="D369" s="210" t="s">
        <v>146</v>
      </c>
      <c r="E369" s="215" t="s">
        <v>3</v>
      </c>
      <c r="F369" s="216" t="s">
        <v>937</v>
      </c>
      <c r="G369" s="214"/>
      <c r="H369" s="215" t="s">
        <v>3</v>
      </c>
      <c r="L369" s="183"/>
      <c r="M369" s="186"/>
      <c r="T369" s="187"/>
      <c r="AT369" s="185" t="s">
        <v>146</v>
      </c>
      <c r="AU369" s="185" t="s">
        <v>79</v>
      </c>
      <c r="AV369" s="184" t="s">
        <v>77</v>
      </c>
      <c r="AW369" s="184" t="s">
        <v>31</v>
      </c>
      <c r="AX369" s="184" t="s">
        <v>70</v>
      </c>
      <c r="AY369" s="185" t="s">
        <v>133</v>
      </c>
    </row>
    <row r="370" spans="2:65" s="189" customFormat="1" x14ac:dyDescent="0.2">
      <c r="B370" s="188"/>
      <c r="C370" s="217"/>
      <c r="D370" s="210" t="s">
        <v>146</v>
      </c>
      <c r="E370" s="218" t="s">
        <v>3</v>
      </c>
      <c r="F370" s="219" t="s">
        <v>155</v>
      </c>
      <c r="G370" s="217"/>
      <c r="H370" s="220">
        <v>14.4</v>
      </c>
      <c r="L370" s="188"/>
      <c r="M370" s="191"/>
      <c r="T370" s="192"/>
      <c r="AT370" s="190" t="s">
        <v>146</v>
      </c>
      <c r="AU370" s="190" t="s">
        <v>79</v>
      </c>
      <c r="AV370" s="189" t="s">
        <v>79</v>
      </c>
      <c r="AW370" s="189" t="s">
        <v>31</v>
      </c>
      <c r="AX370" s="189" t="s">
        <v>70</v>
      </c>
      <c r="AY370" s="190" t="s">
        <v>133</v>
      </c>
    </row>
    <row r="371" spans="2:65" s="184" customFormat="1" x14ac:dyDescent="0.2">
      <c r="B371" s="183"/>
      <c r="C371" s="214"/>
      <c r="D371" s="210" t="s">
        <v>146</v>
      </c>
      <c r="E371" s="215" t="s">
        <v>3</v>
      </c>
      <c r="F371" s="216" t="s">
        <v>939</v>
      </c>
      <c r="G371" s="214"/>
      <c r="H371" s="215" t="s">
        <v>3</v>
      </c>
      <c r="L371" s="183"/>
      <c r="M371" s="186"/>
      <c r="T371" s="187"/>
      <c r="AT371" s="185" t="s">
        <v>146</v>
      </c>
      <c r="AU371" s="185" t="s">
        <v>79</v>
      </c>
      <c r="AV371" s="184" t="s">
        <v>77</v>
      </c>
      <c r="AW371" s="184" t="s">
        <v>31</v>
      </c>
      <c r="AX371" s="184" t="s">
        <v>70</v>
      </c>
      <c r="AY371" s="185" t="s">
        <v>133</v>
      </c>
    </row>
    <row r="372" spans="2:65" s="189" customFormat="1" x14ac:dyDescent="0.2">
      <c r="B372" s="188"/>
      <c r="C372" s="217"/>
      <c r="D372" s="210" t="s">
        <v>146</v>
      </c>
      <c r="E372" s="218" t="s">
        <v>3</v>
      </c>
      <c r="F372" s="219" t="s">
        <v>1045</v>
      </c>
      <c r="G372" s="217"/>
      <c r="H372" s="220">
        <v>19.7</v>
      </c>
      <c r="L372" s="188"/>
      <c r="M372" s="191"/>
      <c r="T372" s="192"/>
      <c r="AT372" s="190" t="s">
        <v>146</v>
      </c>
      <c r="AU372" s="190" t="s">
        <v>79</v>
      </c>
      <c r="AV372" s="189" t="s">
        <v>79</v>
      </c>
      <c r="AW372" s="189" t="s">
        <v>31</v>
      </c>
      <c r="AX372" s="189" t="s">
        <v>70</v>
      </c>
      <c r="AY372" s="190" t="s">
        <v>133</v>
      </c>
    </row>
    <row r="373" spans="2:65" s="197" customFormat="1" x14ac:dyDescent="0.2">
      <c r="B373" s="196"/>
      <c r="C373" s="229"/>
      <c r="D373" s="210" t="s">
        <v>146</v>
      </c>
      <c r="E373" s="230" t="s">
        <v>3</v>
      </c>
      <c r="F373" s="231" t="s">
        <v>281</v>
      </c>
      <c r="G373" s="229"/>
      <c r="H373" s="232">
        <v>100.30000000000001</v>
      </c>
      <c r="L373" s="196"/>
      <c r="M373" s="199"/>
      <c r="T373" s="200"/>
      <c r="AT373" s="198" t="s">
        <v>146</v>
      </c>
      <c r="AU373" s="198" t="s">
        <v>79</v>
      </c>
      <c r="AV373" s="197" t="s">
        <v>140</v>
      </c>
      <c r="AW373" s="197" t="s">
        <v>31</v>
      </c>
      <c r="AX373" s="197" t="s">
        <v>77</v>
      </c>
      <c r="AY373" s="198" t="s">
        <v>133</v>
      </c>
    </row>
    <row r="374" spans="2:65" s="108" customFormat="1" ht="16.5" customHeight="1" x14ac:dyDescent="0.2">
      <c r="B374" s="2"/>
      <c r="C374" s="221" t="s">
        <v>419</v>
      </c>
      <c r="D374" s="221" t="s">
        <v>224</v>
      </c>
      <c r="E374" s="222" t="s">
        <v>773</v>
      </c>
      <c r="F374" s="223" t="s">
        <v>774</v>
      </c>
      <c r="G374" s="224" t="s">
        <v>258</v>
      </c>
      <c r="H374" s="225">
        <v>102.306</v>
      </c>
      <c r="I374" s="87"/>
      <c r="J374" s="6">
        <f>ROUND(I374*H374,2)</f>
        <v>0</v>
      </c>
      <c r="K374" s="5" t="s">
        <v>139</v>
      </c>
      <c r="L374" s="193"/>
      <c r="M374" s="194" t="s">
        <v>3</v>
      </c>
      <c r="N374" s="195" t="s">
        <v>41</v>
      </c>
      <c r="O374" s="177">
        <v>0</v>
      </c>
      <c r="P374" s="177">
        <f>O374*H374</f>
        <v>0</v>
      </c>
      <c r="Q374" s="177">
        <v>3.8000000000000002E-4</v>
      </c>
      <c r="R374" s="177">
        <f>Q374*H374</f>
        <v>3.8876279999999999E-2</v>
      </c>
      <c r="S374" s="177">
        <v>0</v>
      </c>
      <c r="T374" s="178">
        <f>S374*H374</f>
        <v>0</v>
      </c>
      <c r="AR374" s="179" t="s">
        <v>361</v>
      </c>
      <c r="AT374" s="179" t="s">
        <v>224</v>
      </c>
      <c r="AU374" s="179" t="s">
        <v>79</v>
      </c>
      <c r="AY374" s="99" t="s">
        <v>133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99" t="s">
        <v>77</v>
      </c>
      <c r="BK374" s="180">
        <f>ROUND(I374*H374,2)</f>
        <v>0</v>
      </c>
      <c r="BL374" s="99" t="s">
        <v>244</v>
      </c>
      <c r="BM374" s="179" t="s">
        <v>1046</v>
      </c>
    </row>
    <row r="375" spans="2:65" s="108" customFormat="1" x14ac:dyDescent="0.2">
      <c r="B375" s="2"/>
      <c r="C375" s="209"/>
      <c r="D375" s="210" t="s">
        <v>142</v>
      </c>
      <c r="E375" s="209"/>
      <c r="F375" s="211" t="s">
        <v>774</v>
      </c>
      <c r="G375" s="209"/>
      <c r="H375" s="209"/>
      <c r="L375" s="2"/>
      <c r="M375" s="181"/>
      <c r="T375" s="182"/>
      <c r="AT375" s="99" t="s">
        <v>142</v>
      </c>
      <c r="AU375" s="99" t="s">
        <v>79</v>
      </c>
    </row>
    <row r="376" spans="2:65" s="189" customFormat="1" x14ac:dyDescent="0.2">
      <c r="B376" s="188"/>
      <c r="C376" s="217"/>
      <c r="D376" s="210" t="s">
        <v>146</v>
      </c>
      <c r="E376" s="217"/>
      <c r="F376" s="219" t="s">
        <v>1047</v>
      </c>
      <c r="G376" s="217"/>
      <c r="H376" s="220">
        <v>102.306</v>
      </c>
      <c r="L376" s="188"/>
      <c r="M376" s="191"/>
      <c r="T376" s="192"/>
      <c r="AT376" s="190" t="s">
        <v>146</v>
      </c>
      <c r="AU376" s="190" t="s">
        <v>79</v>
      </c>
      <c r="AV376" s="189" t="s">
        <v>79</v>
      </c>
      <c r="AW376" s="189" t="s">
        <v>4</v>
      </c>
      <c r="AX376" s="189" t="s">
        <v>77</v>
      </c>
      <c r="AY376" s="190" t="s">
        <v>133</v>
      </c>
    </row>
    <row r="377" spans="2:65" s="108" customFormat="1" ht="24.2" customHeight="1" x14ac:dyDescent="0.2">
      <c r="B377" s="2"/>
      <c r="C377" s="204" t="s">
        <v>426</v>
      </c>
      <c r="D377" s="204" t="s">
        <v>135</v>
      </c>
      <c r="E377" s="205" t="s">
        <v>778</v>
      </c>
      <c r="F377" s="206" t="s">
        <v>779</v>
      </c>
      <c r="G377" s="207" t="s">
        <v>198</v>
      </c>
      <c r="H377" s="208">
        <v>0.495</v>
      </c>
      <c r="I377" s="86"/>
      <c r="J377" s="4">
        <f>ROUND(I377*H377,2)</f>
        <v>0</v>
      </c>
      <c r="K377" s="3" t="s">
        <v>139</v>
      </c>
      <c r="L377" s="2"/>
      <c r="M377" s="175" t="s">
        <v>3</v>
      </c>
      <c r="N377" s="176" t="s">
        <v>41</v>
      </c>
      <c r="O377" s="177">
        <v>1.091</v>
      </c>
      <c r="P377" s="177">
        <f>O377*H377</f>
        <v>0.540045</v>
      </c>
      <c r="Q377" s="177">
        <v>0</v>
      </c>
      <c r="R377" s="177">
        <f>Q377*H377</f>
        <v>0</v>
      </c>
      <c r="S377" s="177">
        <v>0</v>
      </c>
      <c r="T377" s="178">
        <f>S377*H377</f>
        <v>0</v>
      </c>
      <c r="AR377" s="179" t="s">
        <v>244</v>
      </c>
      <c r="AT377" s="179" t="s">
        <v>135</v>
      </c>
      <c r="AU377" s="179" t="s">
        <v>79</v>
      </c>
      <c r="AY377" s="99" t="s">
        <v>133</v>
      </c>
      <c r="BE377" s="180">
        <f>IF(N377="základní",J377,0)</f>
        <v>0</v>
      </c>
      <c r="BF377" s="180">
        <f>IF(N377="snížená",J377,0)</f>
        <v>0</v>
      </c>
      <c r="BG377" s="180">
        <f>IF(N377="zákl. přenesená",J377,0)</f>
        <v>0</v>
      </c>
      <c r="BH377" s="180">
        <f>IF(N377="sníž. přenesená",J377,0)</f>
        <v>0</v>
      </c>
      <c r="BI377" s="180">
        <f>IF(N377="nulová",J377,0)</f>
        <v>0</v>
      </c>
      <c r="BJ377" s="99" t="s">
        <v>77</v>
      </c>
      <c r="BK377" s="180">
        <f>ROUND(I377*H377,2)</f>
        <v>0</v>
      </c>
      <c r="BL377" s="99" t="s">
        <v>244</v>
      </c>
      <c r="BM377" s="179" t="s">
        <v>1048</v>
      </c>
    </row>
    <row r="378" spans="2:65" s="108" customFormat="1" ht="29.25" x14ac:dyDescent="0.2">
      <c r="B378" s="2"/>
      <c r="C378" s="209"/>
      <c r="D378" s="210" t="s">
        <v>142</v>
      </c>
      <c r="E378" s="209"/>
      <c r="F378" s="211" t="s">
        <v>781</v>
      </c>
      <c r="G378" s="209"/>
      <c r="H378" s="209"/>
      <c r="L378" s="2"/>
      <c r="M378" s="181"/>
      <c r="T378" s="182"/>
      <c r="AT378" s="99" t="s">
        <v>142</v>
      </c>
      <c r="AU378" s="99" t="s">
        <v>79</v>
      </c>
    </row>
    <row r="379" spans="2:65" s="108" customFormat="1" x14ac:dyDescent="0.2">
      <c r="B379" s="2"/>
      <c r="C379" s="209"/>
      <c r="D379" s="212" t="s">
        <v>144</v>
      </c>
      <c r="E379" s="209"/>
      <c r="F379" s="213" t="s">
        <v>782</v>
      </c>
      <c r="G379" s="209"/>
      <c r="H379" s="209"/>
      <c r="L379" s="2"/>
      <c r="M379" s="181"/>
      <c r="T379" s="182"/>
      <c r="AT379" s="99" t="s">
        <v>144</v>
      </c>
      <c r="AU379" s="99" t="s">
        <v>79</v>
      </c>
    </row>
    <row r="380" spans="2:65" s="164" customFormat="1" ht="22.7" customHeight="1" x14ac:dyDescent="0.2">
      <c r="B380" s="163"/>
      <c r="C380" s="226"/>
      <c r="D380" s="227" t="s">
        <v>69</v>
      </c>
      <c r="E380" s="228" t="s">
        <v>783</v>
      </c>
      <c r="F380" s="228" t="s">
        <v>784</v>
      </c>
      <c r="G380" s="226"/>
      <c r="H380" s="226"/>
      <c r="J380" s="174">
        <f>BK380</f>
        <v>0</v>
      </c>
      <c r="L380" s="163"/>
      <c r="M380" s="168"/>
      <c r="P380" s="169">
        <f>SUM(P381:P413)</f>
        <v>7.448675999999999</v>
      </c>
      <c r="R380" s="169">
        <f>SUM(R381:R413)</f>
        <v>8.7335999999999997E-2</v>
      </c>
      <c r="T380" s="170">
        <f>SUM(T381:T413)</f>
        <v>1.0758000000000001</v>
      </c>
      <c r="AR380" s="165" t="s">
        <v>79</v>
      </c>
      <c r="AT380" s="171" t="s">
        <v>69</v>
      </c>
      <c r="AU380" s="171" t="s">
        <v>77</v>
      </c>
      <c r="AY380" s="165" t="s">
        <v>133</v>
      </c>
      <c r="BK380" s="172">
        <f>SUM(BK381:BK413)</f>
        <v>0</v>
      </c>
    </row>
    <row r="381" spans="2:65" s="108" customFormat="1" ht="16.5" customHeight="1" x14ac:dyDescent="0.2">
      <c r="B381" s="2"/>
      <c r="C381" s="204" t="s">
        <v>434</v>
      </c>
      <c r="D381" s="204" t="s">
        <v>135</v>
      </c>
      <c r="E381" s="205" t="s">
        <v>786</v>
      </c>
      <c r="F381" s="206" t="s">
        <v>787</v>
      </c>
      <c r="G381" s="207" t="s">
        <v>159</v>
      </c>
      <c r="H381" s="208">
        <v>3.6</v>
      </c>
      <c r="I381" s="86"/>
      <c r="J381" s="4">
        <f>ROUND(I381*H381,2)</f>
        <v>0</v>
      </c>
      <c r="K381" s="3" t="s">
        <v>139</v>
      </c>
      <c r="L381" s="2"/>
      <c r="M381" s="175" t="s">
        <v>3</v>
      </c>
      <c r="N381" s="176" t="s">
        <v>41</v>
      </c>
      <c r="O381" s="177">
        <v>4.3999999999999997E-2</v>
      </c>
      <c r="P381" s="177">
        <f>O381*H381</f>
        <v>0.15839999999999999</v>
      </c>
      <c r="Q381" s="177">
        <v>2.9999999999999997E-4</v>
      </c>
      <c r="R381" s="177">
        <f>Q381*H381</f>
        <v>1.08E-3</v>
      </c>
      <c r="S381" s="177">
        <v>0</v>
      </c>
      <c r="T381" s="178">
        <f>S381*H381</f>
        <v>0</v>
      </c>
      <c r="AR381" s="179" t="s">
        <v>244</v>
      </c>
      <c r="AT381" s="179" t="s">
        <v>135</v>
      </c>
      <c r="AU381" s="179" t="s">
        <v>79</v>
      </c>
      <c r="AY381" s="99" t="s">
        <v>133</v>
      </c>
      <c r="BE381" s="180">
        <f>IF(N381="základní",J381,0)</f>
        <v>0</v>
      </c>
      <c r="BF381" s="180">
        <f>IF(N381="snížená",J381,0)</f>
        <v>0</v>
      </c>
      <c r="BG381" s="180">
        <f>IF(N381="zákl. přenesená",J381,0)</f>
        <v>0</v>
      </c>
      <c r="BH381" s="180">
        <f>IF(N381="sníž. přenesená",J381,0)</f>
        <v>0</v>
      </c>
      <c r="BI381" s="180">
        <f>IF(N381="nulová",J381,0)</f>
        <v>0</v>
      </c>
      <c r="BJ381" s="99" t="s">
        <v>77</v>
      </c>
      <c r="BK381" s="180">
        <f>ROUND(I381*H381,2)</f>
        <v>0</v>
      </c>
      <c r="BL381" s="99" t="s">
        <v>244</v>
      </c>
      <c r="BM381" s="179" t="s">
        <v>1049</v>
      </c>
    </row>
    <row r="382" spans="2:65" s="108" customFormat="1" ht="19.5" x14ac:dyDescent="0.2">
      <c r="B382" s="2"/>
      <c r="C382" s="209"/>
      <c r="D382" s="210" t="s">
        <v>142</v>
      </c>
      <c r="E382" s="209"/>
      <c r="F382" s="211" t="s">
        <v>789</v>
      </c>
      <c r="G382" s="209"/>
      <c r="H382" s="209"/>
      <c r="L382" s="2"/>
      <c r="M382" s="181"/>
      <c r="T382" s="182"/>
      <c r="AT382" s="99" t="s">
        <v>142</v>
      </c>
      <c r="AU382" s="99" t="s">
        <v>79</v>
      </c>
    </row>
    <row r="383" spans="2:65" s="108" customFormat="1" x14ac:dyDescent="0.2">
      <c r="B383" s="2"/>
      <c r="C383" s="209"/>
      <c r="D383" s="212" t="s">
        <v>144</v>
      </c>
      <c r="E383" s="209"/>
      <c r="F383" s="213" t="s">
        <v>790</v>
      </c>
      <c r="G383" s="209"/>
      <c r="H383" s="209"/>
      <c r="L383" s="2"/>
      <c r="M383" s="181"/>
      <c r="T383" s="182"/>
      <c r="AT383" s="99" t="s">
        <v>144</v>
      </c>
      <c r="AU383" s="99" t="s">
        <v>79</v>
      </c>
    </row>
    <row r="384" spans="2:65" s="108" customFormat="1" ht="16.5" customHeight="1" x14ac:dyDescent="0.2">
      <c r="B384" s="2"/>
      <c r="C384" s="204" t="s">
        <v>444</v>
      </c>
      <c r="D384" s="204" t="s">
        <v>135</v>
      </c>
      <c r="E384" s="205" t="s">
        <v>792</v>
      </c>
      <c r="F384" s="206" t="s">
        <v>793</v>
      </c>
      <c r="G384" s="207" t="s">
        <v>159</v>
      </c>
      <c r="H384" s="208">
        <v>3.6</v>
      </c>
      <c r="I384" s="86"/>
      <c r="J384" s="4">
        <f>ROUND(I384*H384,2)</f>
        <v>0</v>
      </c>
      <c r="K384" s="3" t="s">
        <v>139</v>
      </c>
      <c r="L384" s="2"/>
      <c r="M384" s="175" t="s">
        <v>3</v>
      </c>
      <c r="N384" s="176" t="s">
        <v>41</v>
      </c>
      <c r="O384" s="177">
        <v>9.9000000000000005E-2</v>
      </c>
      <c r="P384" s="177">
        <f>O384*H384</f>
        <v>0.35640000000000005</v>
      </c>
      <c r="Q384" s="177">
        <v>4.4999999999999997E-3</v>
      </c>
      <c r="R384" s="177">
        <f>Q384*H384</f>
        <v>1.6199999999999999E-2</v>
      </c>
      <c r="S384" s="177">
        <v>0</v>
      </c>
      <c r="T384" s="178">
        <f>S384*H384</f>
        <v>0</v>
      </c>
      <c r="AR384" s="179" t="s">
        <v>244</v>
      </c>
      <c r="AT384" s="179" t="s">
        <v>135</v>
      </c>
      <c r="AU384" s="179" t="s">
        <v>79</v>
      </c>
      <c r="AY384" s="99" t="s">
        <v>133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99" t="s">
        <v>77</v>
      </c>
      <c r="BK384" s="180">
        <f>ROUND(I384*H384,2)</f>
        <v>0</v>
      </c>
      <c r="BL384" s="99" t="s">
        <v>244</v>
      </c>
      <c r="BM384" s="179" t="s">
        <v>1050</v>
      </c>
    </row>
    <row r="385" spans="2:65" s="108" customFormat="1" ht="19.5" x14ac:dyDescent="0.2">
      <c r="B385" s="2"/>
      <c r="C385" s="209"/>
      <c r="D385" s="210" t="s">
        <v>142</v>
      </c>
      <c r="E385" s="209"/>
      <c r="F385" s="211" t="s">
        <v>795</v>
      </c>
      <c r="G385" s="209"/>
      <c r="H385" s="209"/>
      <c r="L385" s="2"/>
      <c r="M385" s="181"/>
      <c r="T385" s="182"/>
      <c r="AT385" s="99" t="s">
        <v>142</v>
      </c>
      <c r="AU385" s="99" t="s">
        <v>79</v>
      </c>
    </row>
    <row r="386" spans="2:65" s="108" customFormat="1" x14ac:dyDescent="0.2">
      <c r="B386" s="2"/>
      <c r="C386" s="209"/>
      <c r="D386" s="212" t="s">
        <v>144</v>
      </c>
      <c r="E386" s="209"/>
      <c r="F386" s="213" t="s">
        <v>796</v>
      </c>
      <c r="G386" s="209"/>
      <c r="H386" s="209"/>
      <c r="L386" s="2"/>
      <c r="M386" s="181"/>
      <c r="T386" s="182"/>
      <c r="AT386" s="99" t="s">
        <v>144</v>
      </c>
      <c r="AU386" s="99" t="s">
        <v>79</v>
      </c>
    </row>
    <row r="387" spans="2:65" s="108" customFormat="1" ht="24.2" customHeight="1" x14ac:dyDescent="0.2">
      <c r="B387" s="2"/>
      <c r="C387" s="204" t="s">
        <v>450</v>
      </c>
      <c r="D387" s="204" t="s">
        <v>135</v>
      </c>
      <c r="E387" s="205" t="s">
        <v>798</v>
      </c>
      <c r="F387" s="206" t="s">
        <v>799</v>
      </c>
      <c r="G387" s="207" t="s">
        <v>159</v>
      </c>
      <c r="H387" s="208">
        <v>13.2</v>
      </c>
      <c r="I387" s="86"/>
      <c r="J387" s="4">
        <f>ROUND(I387*H387,2)</f>
        <v>0</v>
      </c>
      <c r="K387" s="3" t="s">
        <v>139</v>
      </c>
      <c r="L387" s="2"/>
      <c r="M387" s="175" t="s">
        <v>3</v>
      </c>
      <c r="N387" s="176" t="s">
        <v>41</v>
      </c>
      <c r="O387" s="177">
        <v>0.29499999999999998</v>
      </c>
      <c r="P387" s="177">
        <f>O387*H387</f>
        <v>3.8939999999999997</v>
      </c>
      <c r="Q387" s="177">
        <v>0</v>
      </c>
      <c r="R387" s="177">
        <f>Q387*H387</f>
        <v>0</v>
      </c>
      <c r="S387" s="177">
        <v>8.1500000000000003E-2</v>
      </c>
      <c r="T387" s="178">
        <f>S387*H387</f>
        <v>1.0758000000000001</v>
      </c>
      <c r="AR387" s="179" t="s">
        <v>244</v>
      </c>
      <c r="AT387" s="179" t="s">
        <v>135</v>
      </c>
      <c r="AU387" s="179" t="s">
        <v>79</v>
      </c>
      <c r="AY387" s="99" t="s">
        <v>133</v>
      </c>
      <c r="BE387" s="180">
        <f>IF(N387="základní",J387,0)</f>
        <v>0</v>
      </c>
      <c r="BF387" s="180">
        <f>IF(N387="snížená",J387,0)</f>
        <v>0</v>
      </c>
      <c r="BG387" s="180">
        <f>IF(N387="zákl. přenesená",J387,0)</f>
        <v>0</v>
      </c>
      <c r="BH387" s="180">
        <f>IF(N387="sníž. přenesená",J387,0)</f>
        <v>0</v>
      </c>
      <c r="BI387" s="180">
        <f>IF(N387="nulová",J387,0)</f>
        <v>0</v>
      </c>
      <c r="BJ387" s="99" t="s">
        <v>77</v>
      </c>
      <c r="BK387" s="180">
        <f>ROUND(I387*H387,2)</f>
        <v>0</v>
      </c>
      <c r="BL387" s="99" t="s">
        <v>244</v>
      </c>
      <c r="BM387" s="179" t="s">
        <v>1051</v>
      </c>
    </row>
    <row r="388" spans="2:65" s="108" customFormat="1" x14ac:dyDescent="0.2">
      <c r="B388" s="2"/>
      <c r="C388" s="209"/>
      <c r="D388" s="210" t="s">
        <v>142</v>
      </c>
      <c r="E388" s="209"/>
      <c r="F388" s="211" t="s">
        <v>801</v>
      </c>
      <c r="G388" s="209"/>
      <c r="H388" s="209"/>
      <c r="L388" s="2"/>
      <c r="M388" s="181"/>
      <c r="T388" s="182"/>
      <c r="AT388" s="99" t="s">
        <v>142</v>
      </c>
      <c r="AU388" s="99" t="s">
        <v>79</v>
      </c>
    </row>
    <row r="389" spans="2:65" s="108" customFormat="1" x14ac:dyDescent="0.2">
      <c r="B389" s="2"/>
      <c r="C389" s="209"/>
      <c r="D389" s="212" t="s">
        <v>144</v>
      </c>
      <c r="E389" s="209"/>
      <c r="F389" s="213" t="s">
        <v>802</v>
      </c>
      <c r="G389" s="209"/>
      <c r="H389" s="209"/>
      <c r="L389" s="2"/>
      <c r="M389" s="181"/>
      <c r="T389" s="182"/>
      <c r="AT389" s="99" t="s">
        <v>144</v>
      </c>
      <c r="AU389" s="99" t="s">
        <v>79</v>
      </c>
    </row>
    <row r="390" spans="2:65" s="189" customFormat="1" x14ac:dyDescent="0.2">
      <c r="B390" s="188"/>
      <c r="C390" s="217"/>
      <c r="D390" s="210" t="s">
        <v>146</v>
      </c>
      <c r="E390" s="218" t="s">
        <v>3</v>
      </c>
      <c r="F390" s="219" t="s">
        <v>1052</v>
      </c>
      <c r="G390" s="217"/>
      <c r="H390" s="220">
        <v>6.4</v>
      </c>
      <c r="L390" s="188"/>
      <c r="M390" s="191"/>
      <c r="T390" s="192"/>
      <c r="AT390" s="190" t="s">
        <v>146</v>
      </c>
      <c r="AU390" s="190" t="s">
        <v>79</v>
      </c>
      <c r="AV390" s="189" t="s">
        <v>79</v>
      </c>
      <c r="AW390" s="189" t="s">
        <v>31</v>
      </c>
      <c r="AX390" s="189" t="s">
        <v>70</v>
      </c>
      <c r="AY390" s="190" t="s">
        <v>133</v>
      </c>
    </row>
    <row r="391" spans="2:65" s="189" customFormat="1" x14ac:dyDescent="0.2">
      <c r="B391" s="188"/>
      <c r="C391" s="217"/>
      <c r="D391" s="210" t="s">
        <v>146</v>
      </c>
      <c r="E391" s="218" t="s">
        <v>3</v>
      </c>
      <c r="F391" s="219" t="s">
        <v>1053</v>
      </c>
      <c r="G391" s="217"/>
      <c r="H391" s="220">
        <v>6.8</v>
      </c>
      <c r="L391" s="188"/>
      <c r="M391" s="191"/>
      <c r="T391" s="192"/>
      <c r="AT391" s="190" t="s">
        <v>146</v>
      </c>
      <c r="AU391" s="190" t="s">
        <v>79</v>
      </c>
      <c r="AV391" s="189" t="s">
        <v>79</v>
      </c>
      <c r="AW391" s="189" t="s">
        <v>31</v>
      </c>
      <c r="AX391" s="189" t="s">
        <v>70</v>
      </c>
      <c r="AY391" s="190" t="s">
        <v>133</v>
      </c>
    </row>
    <row r="392" spans="2:65" s="197" customFormat="1" x14ac:dyDescent="0.2">
      <c r="B392" s="196"/>
      <c r="C392" s="229"/>
      <c r="D392" s="210" t="s">
        <v>146</v>
      </c>
      <c r="E392" s="230" t="s">
        <v>3</v>
      </c>
      <c r="F392" s="231" t="s">
        <v>281</v>
      </c>
      <c r="G392" s="229"/>
      <c r="H392" s="232">
        <v>13.2</v>
      </c>
      <c r="L392" s="196"/>
      <c r="M392" s="199"/>
      <c r="T392" s="200"/>
      <c r="AT392" s="198" t="s">
        <v>146</v>
      </c>
      <c r="AU392" s="198" t="s">
        <v>79</v>
      </c>
      <c r="AV392" s="197" t="s">
        <v>140</v>
      </c>
      <c r="AW392" s="197" t="s">
        <v>31</v>
      </c>
      <c r="AX392" s="197" t="s">
        <v>77</v>
      </c>
      <c r="AY392" s="198" t="s">
        <v>133</v>
      </c>
    </row>
    <row r="393" spans="2:65" s="108" customFormat="1" ht="33" customHeight="1" x14ac:dyDescent="0.2">
      <c r="B393" s="2"/>
      <c r="C393" s="204" t="s">
        <v>455</v>
      </c>
      <c r="D393" s="204" t="s">
        <v>135</v>
      </c>
      <c r="E393" s="205" t="s">
        <v>804</v>
      </c>
      <c r="F393" s="206" t="s">
        <v>805</v>
      </c>
      <c r="G393" s="207" t="s">
        <v>159</v>
      </c>
      <c r="H393" s="208">
        <v>3.6</v>
      </c>
      <c r="I393" s="86"/>
      <c r="J393" s="4">
        <f>ROUND(I393*H393,2)</f>
        <v>0</v>
      </c>
      <c r="K393" s="3" t="s">
        <v>139</v>
      </c>
      <c r="L393" s="2"/>
      <c r="M393" s="175" t="s">
        <v>3</v>
      </c>
      <c r="N393" s="176" t="s">
        <v>41</v>
      </c>
      <c r="O393" s="177">
        <v>0.68600000000000005</v>
      </c>
      <c r="P393" s="177">
        <f>O393*H393</f>
        <v>2.4696000000000002</v>
      </c>
      <c r="Q393" s="177">
        <v>5.3E-3</v>
      </c>
      <c r="R393" s="177">
        <f>Q393*H393</f>
        <v>1.908E-2</v>
      </c>
      <c r="S393" s="177">
        <v>0</v>
      </c>
      <c r="T393" s="178">
        <f>S393*H393</f>
        <v>0</v>
      </c>
      <c r="AR393" s="179" t="s">
        <v>244</v>
      </c>
      <c r="AT393" s="179" t="s">
        <v>135</v>
      </c>
      <c r="AU393" s="179" t="s">
        <v>79</v>
      </c>
      <c r="AY393" s="99" t="s">
        <v>133</v>
      </c>
      <c r="BE393" s="180">
        <f>IF(N393="základní",J393,0)</f>
        <v>0</v>
      </c>
      <c r="BF393" s="180">
        <f>IF(N393="snížená",J393,0)</f>
        <v>0</v>
      </c>
      <c r="BG393" s="180">
        <f>IF(N393="zákl. přenesená",J393,0)</f>
        <v>0</v>
      </c>
      <c r="BH393" s="180">
        <f>IF(N393="sníž. přenesená",J393,0)</f>
        <v>0</v>
      </c>
      <c r="BI393" s="180">
        <f>IF(N393="nulová",J393,0)</f>
        <v>0</v>
      </c>
      <c r="BJ393" s="99" t="s">
        <v>77</v>
      </c>
      <c r="BK393" s="180">
        <f>ROUND(I393*H393,2)</f>
        <v>0</v>
      </c>
      <c r="BL393" s="99" t="s">
        <v>244</v>
      </c>
      <c r="BM393" s="179" t="s">
        <v>1054</v>
      </c>
    </row>
    <row r="394" spans="2:65" s="108" customFormat="1" ht="19.5" x14ac:dyDescent="0.2">
      <c r="B394" s="2"/>
      <c r="C394" s="209"/>
      <c r="D394" s="210" t="s">
        <v>142</v>
      </c>
      <c r="E394" s="209"/>
      <c r="F394" s="211" t="s">
        <v>807</v>
      </c>
      <c r="G394" s="209"/>
      <c r="H394" s="209"/>
      <c r="L394" s="2"/>
      <c r="M394" s="181"/>
      <c r="T394" s="182"/>
      <c r="AT394" s="99" t="s">
        <v>142</v>
      </c>
      <c r="AU394" s="99" t="s">
        <v>79</v>
      </c>
    </row>
    <row r="395" spans="2:65" s="108" customFormat="1" x14ac:dyDescent="0.2">
      <c r="B395" s="2"/>
      <c r="C395" s="209"/>
      <c r="D395" s="212" t="s">
        <v>144</v>
      </c>
      <c r="E395" s="209"/>
      <c r="F395" s="213" t="s">
        <v>808</v>
      </c>
      <c r="G395" s="209"/>
      <c r="H395" s="209"/>
      <c r="L395" s="2"/>
      <c r="M395" s="181"/>
      <c r="T395" s="182"/>
      <c r="AT395" s="99" t="s">
        <v>144</v>
      </c>
      <c r="AU395" s="99" t="s">
        <v>79</v>
      </c>
    </row>
    <row r="396" spans="2:65" s="184" customFormat="1" x14ac:dyDescent="0.2">
      <c r="B396" s="183"/>
      <c r="C396" s="214"/>
      <c r="D396" s="210" t="s">
        <v>146</v>
      </c>
      <c r="E396" s="215" t="s">
        <v>3</v>
      </c>
      <c r="F396" s="216" t="s">
        <v>1055</v>
      </c>
      <c r="G396" s="214"/>
      <c r="H396" s="215" t="s">
        <v>3</v>
      </c>
      <c r="L396" s="183"/>
      <c r="M396" s="186"/>
      <c r="T396" s="187"/>
      <c r="AT396" s="185" t="s">
        <v>146</v>
      </c>
      <c r="AU396" s="185" t="s">
        <v>79</v>
      </c>
      <c r="AV396" s="184" t="s">
        <v>77</v>
      </c>
      <c r="AW396" s="184" t="s">
        <v>31</v>
      </c>
      <c r="AX396" s="184" t="s">
        <v>70</v>
      </c>
      <c r="AY396" s="185" t="s">
        <v>133</v>
      </c>
    </row>
    <row r="397" spans="2:65" s="189" customFormat="1" x14ac:dyDescent="0.2">
      <c r="B397" s="188"/>
      <c r="C397" s="217"/>
      <c r="D397" s="210" t="s">
        <v>146</v>
      </c>
      <c r="E397" s="218" t="s">
        <v>3</v>
      </c>
      <c r="F397" s="219" t="s">
        <v>1056</v>
      </c>
      <c r="G397" s="217"/>
      <c r="H397" s="220">
        <v>3.6</v>
      </c>
      <c r="L397" s="188"/>
      <c r="M397" s="191"/>
      <c r="T397" s="192"/>
      <c r="AT397" s="190" t="s">
        <v>146</v>
      </c>
      <c r="AU397" s="190" t="s">
        <v>79</v>
      </c>
      <c r="AV397" s="189" t="s">
        <v>79</v>
      </c>
      <c r="AW397" s="189" t="s">
        <v>31</v>
      </c>
      <c r="AX397" s="189" t="s">
        <v>70</v>
      </c>
      <c r="AY397" s="190" t="s">
        <v>133</v>
      </c>
    </row>
    <row r="398" spans="2:65" s="197" customFormat="1" x14ac:dyDescent="0.2">
      <c r="B398" s="196"/>
      <c r="C398" s="229"/>
      <c r="D398" s="210" t="s">
        <v>146</v>
      </c>
      <c r="E398" s="230" t="s">
        <v>3</v>
      </c>
      <c r="F398" s="231" t="s">
        <v>281</v>
      </c>
      <c r="G398" s="229"/>
      <c r="H398" s="232">
        <v>3.6</v>
      </c>
      <c r="L398" s="196"/>
      <c r="M398" s="199"/>
      <c r="T398" s="200"/>
      <c r="AT398" s="198" t="s">
        <v>146</v>
      </c>
      <c r="AU398" s="198" t="s">
        <v>79</v>
      </c>
      <c r="AV398" s="197" t="s">
        <v>140</v>
      </c>
      <c r="AW398" s="197" t="s">
        <v>31</v>
      </c>
      <c r="AX398" s="197" t="s">
        <v>77</v>
      </c>
      <c r="AY398" s="198" t="s">
        <v>133</v>
      </c>
    </row>
    <row r="399" spans="2:65" s="108" customFormat="1" ht="16.5" customHeight="1" x14ac:dyDescent="0.2">
      <c r="B399" s="2"/>
      <c r="C399" s="221" t="s">
        <v>462</v>
      </c>
      <c r="D399" s="221" t="s">
        <v>224</v>
      </c>
      <c r="E399" s="222" t="s">
        <v>813</v>
      </c>
      <c r="F399" s="223" t="s">
        <v>814</v>
      </c>
      <c r="G399" s="224" t="s">
        <v>159</v>
      </c>
      <c r="H399" s="225">
        <v>3.96</v>
      </c>
      <c r="I399" s="87"/>
      <c r="J399" s="6">
        <f>ROUND(I399*H399,2)</f>
        <v>0</v>
      </c>
      <c r="K399" s="5" t="s">
        <v>139</v>
      </c>
      <c r="L399" s="193"/>
      <c r="M399" s="194" t="s">
        <v>3</v>
      </c>
      <c r="N399" s="195" t="s">
        <v>41</v>
      </c>
      <c r="O399" s="177">
        <v>0</v>
      </c>
      <c r="P399" s="177">
        <f>O399*H399</f>
        <v>0</v>
      </c>
      <c r="Q399" s="177">
        <v>1.26E-2</v>
      </c>
      <c r="R399" s="177">
        <f>Q399*H399</f>
        <v>4.9896000000000003E-2</v>
      </c>
      <c r="S399" s="177">
        <v>0</v>
      </c>
      <c r="T399" s="178">
        <f>S399*H399</f>
        <v>0</v>
      </c>
      <c r="AR399" s="179" t="s">
        <v>361</v>
      </c>
      <c r="AT399" s="179" t="s">
        <v>224</v>
      </c>
      <c r="AU399" s="179" t="s">
        <v>79</v>
      </c>
      <c r="AY399" s="99" t="s">
        <v>133</v>
      </c>
      <c r="BE399" s="180">
        <f>IF(N399="základní",J399,0)</f>
        <v>0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99" t="s">
        <v>77</v>
      </c>
      <c r="BK399" s="180">
        <f>ROUND(I399*H399,2)</f>
        <v>0</v>
      </c>
      <c r="BL399" s="99" t="s">
        <v>244</v>
      </c>
      <c r="BM399" s="179" t="s">
        <v>1057</v>
      </c>
    </row>
    <row r="400" spans="2:65" s="108" customFormat="1" x14ac:dyDescent="0.2">
      <c r="B400" s="2"/>
      <c r="C400" s="209"/>
      <c r="D400" s="210" t="s">
        <v>142</v>
      </c>
      <c r="E400" s="209"/>
      <c r="F400" s="211" t="s">
        <v>814</v>
      </c>
      <c r="G400" s="209"/>
      <c r="H400" s="209"/>
      <c r="L400" s="2"/>
      <c r="M400" s="181"/>
      <c r="T400" s="182"/>
      <c r="AT400" s="99" t="s">
        <v>142</v>
      </c>
      <c r="AU400" s="99" t="s">
        <v>79</v>
      </c>
    </row>
    <row r="401" spans="2:65" s="189" customFormat="1" x14ac:dyDescent="0.2">
      <c r="B401" s="188"/>
      <c r="C401" s="217"/>
      <c r="D401" s="210" t="s">
        <v>146</v>
      </c>
      <c r="E401" s="217"/>
      <c r="F401" s="219" t="s">
        <v>1058</v>
      </c>
      <c r="G401" s="217"/>
      <c r="H401" s="220">
        <v>3.96</v>
      </c>
      <c r="L401" s="188"/>
      <c r="M401" s="191"/>
      <c r="T401" s="192"/>
      <c r="AT401" s="190" t="s">
        <v>146</v>
      </c>
      <c r="AU401" s="190" t="s">
        <v>79</v>
      </c>
      <c r="AV401" s="189" t="s">
        <v>79</v>
      </c>
      <c r="AW401" s="189" t="s">
        <v>4</v>
      </c>
      <c r="AX401" s="189" t="s">
        <v>77</v>
      </c>
      <c r="AY401" s="190" t="s">
        <v>133</v>
      </c>
    </row>
    <row r="402" spans="2:65" s="108" customFormat="1" ht="21.75" customHeight="1" x14ac:dyDescent="0.2">
      <c r="B402" s="2"/>
      <c r="C402" s="204" t="s">
        <v>465</v>
      </c>
      <c r="D402" s="204" t="s">
        <v>135</v>
      </c>
      <c r="E402" s="205" t="s">
        <v>818</v>
      </c>
      <c r="F402" s="206" t="s">
        <v>819</v>
      </c>
      <c r="G402" s="207" t="s">
        <v>258</v>
      </c>
      <c r="H402" s="208">
        <v>1.8</v>
      </c>
      <c r="I402" s="86"/>
      <c r="J402" s="4">
        <f>ROUND(I402*H402,2)</f>
        <v>0</v>
      </c>
      <c r="K402" s="3" t="s">
        <v>139</v>
      </c>
      <c r="L402" s="2"/>
      <c r="M402" s="175" t="s">
        <v>3</v>
      </c>
      <c r="N402" s="176" t="s">
        <v>41</v>
      </c>
      <c r="O402" s="177">
        <v>0.16</v>
      </c>
      <c r="P402" s="177">
        <f>O402*H402</f>
        <v>0.28800000000000003</v>
      </c>
      <c r="Q402" s="177">
        <v>5.0000000000000001E-4</v>
      </c>
      <c r="R402" s="177">
        <f>Q402*H402</f>
        <v>9.0000000000000008E-4</v>
      </c>
      <c r="S402" s="177">
        <v>0</v>
      </c>
      <c r="T402" s="178">
        <f>S402*H402</f>
        <v>0</v>
      </c>
      <c r="AR402" s="179" t="s">
        <v>244</v>
      </c>
      <c r="AT402" s="179" t="s">
        <v>135</v>
      </c>
      <c r="AU402" s="179" t="s">
        <v>79</v>
      </c>
      <c r="AY402" s="99" t="s">
        <v>133</v>
      </c>
      <c r="BE402" s="180">
        <f>IF(N402="základní",J402,0)</f>
        <v>0</v>
      </c>
      <c r="BF402" s="180">
        <f>IF(N402="snížená",J402,0)</f>
        <v>0</v>
      </c>
      <c r="BG402" s="180">
        <f>IF(N402="zákl. přenesená",J402,0)</f>
        <v>0</v>
      </c>
      <c r="BH402" s="180">
        <f>IF(N402="sníž. přenesená",J402,0)</f>
        <v>0</v>
      </c>
      <c r="BI402" s="180">
        <f>IF(N402="nulová",J402,0)</f>
        <v>0</v>
      </c>
      <c r="BJ402" s="99" t="s">
        <v>77</v>
      </c>
      <c r="BK402" s="180">
        <f>ROUND(I402*H402,2)</f>
        <v>0</v>
      </c>
      <c r="BL402" s="99" t="s">
        <v>244</v>
      </c>
      <c r="BM402" s="179" t="s">
        <v>1059</v>
      </c>
    </row>
    <row r="403" spans="2:65" s="108" customFormat="1" ht="19.5" x14ac:dyDescent="0.2">
      <c r="B403" s="2"/>
      <c r="C403" s="209"/>
      <c r="D403" s="210" t="s">
        <v>142</v>
      </c>
      <c r="E403" s="209"/>
      <c r="F403" s="211" t="s">
        <v>821</v>
      </c>
      <c r="G403" s="209"/>
      <c r="H403" s="209"/>
      <c r="L403" s="2"/>
      <c r="M403" s="181"/>
      <c r="T403" s="182"/>
      <c r="AT403" s="99" t="s">
        <v>142</v>
      </c>
      <c r="AU403" s="99" t="s">
        <v>79</v>
      </c>
    </row>
    <row r="404" spans="2:65" s="108" customFormat="1" x14ac:dyDescent="0.2">
      <c r="B404" s="2"/>
      <c r="C404" s="209"/>
      <c r="D404" s="212" t="s">
        <v>144</v>
      </c>
      <c r="E404" s="209"/>
      <c r="F404" s="213" t="s">
        <v>822</v>
      </c>
      <c r="G404" s="209"/>
      <c r="H404" s="209"/>
      <c r="L404" s="2"/>
      <c r="M404" s="181"/>
      <c r="T404" s="182"/>
      <c r="AT404" s="99" t="s">
        <v>144</v>
      </c>
      <c r="AU404" s="99" t="s">
        <v>79</v>
      </c>
    </row>
    <row r="405" spans="2:65" s="184" customFormat="1" x14ac:dyDescent="0.2">
      <c r="B405" s="183"/>
      <c r="C405" s="214"/>
      <c r="D405" s="210" t="s">
        <v>146</v>
      </c>
      <c r="E405" s="215" t="s">
        <v>3</v>
      </c>
      <c r="F405" s="216" t="s">
        <v>1055</v>
      </c>
      <c r="G405" s="214"/>
      <c r="H405" s="215" t="s">
        <v>3</v>
      </c>
      <c r="L405" s="183"/>
      <c r="M405" s="186"/>
      <c r="T405" s="187"/>
      <c r="AT405" s="185" t="s">
        <v>146</v>
      </c>
      <c r="AU405" s="185" t="s">
        <v>79</v>
      </c>
      <c r="AV405" s="184" t="s">
        <v>77</v>
      </c>
      <c r="AW405" s="184" t="s">
        <v>31</v>
      </c>
      <c r="AX405" s="184" t="s">
        <v>70</v>
      </c>
      <c r="AY405" s="185" t="s">
        <v>133</v>
      </c>
    </row>
    <row r="406" spans="2:65" s="189" customFormat="1" x14ac:dyDescent="0.2">
      <c r="B406" s="188"/>
      <c r="C406" s="217"/>
      <c r="D406" s="210" t="s">
        <v>146</v>
      </c>
      <c r="E406" s="218" t="s">
        <v>3</v>
      </c>
      <c r="F406" s="219" t="s">
        <v>1060</v>
      </c>
      <c r="G406" s="217"/>
      <c r="H406" s="220">
        <v>1.8</v>
      </c>
      <c r="L406" s="188"/>
      <c r="M406" s="191"/>
      <c r="T406" s="192"/>
      <c r="AT406" s="190" t="s">
        <v>146</v>
      </c>
      <c r="AU406" s="190" t="s">
        <v>79</v>
      </c>
      <c r="AV406" s="189" t="s">
        <v>79</v>
      </c>
      <c r="AW406" s="189" t="s">
        <v>31</v>
      </c>
      <c r="AX406" s="189" t="s">
        <v>70</v>
      </c>
      <c r="AY406" s="190" t="s">
        <v>133</v>
      </c>
    </row>
    <row r="407" spans="2:65" s="197" customFormat="1" x14ac:dyDescent="0.2">
      <c r="B407" s="196"/>
      <c r="C407" s="229"/>
      <c r="D407" s="210" t="s">
        <v>146</v>
      </c>
      <c r="E407" s="230" t="s">
        <v>3</v>
      </c>
      <c r="F407" s="231" t="s">
        <v>281</v>
      </c>
      <c r="G407" s="229"/>
      <c r="H407" s="232">
        <v>1.8</v>
      </c>
      <c r="L407" s="196"/>
      <c r="M407" s="199"/>
      <c r="T407" s="200"/>
      <c r="AT407" s="198" t="s">
        <v>146</v>
      </c>
      <c r="AU407" s="198" t="s">
        <v>79</v>
      </c>
      <c r="AV407" s="197" t="s">
        <v>140</v>
      </c>
      <c r="AW407" s="197" t="s">
        <v>31</v>
      </c>
      <c r="AX407" s="197" t="s">
        <v>77</v>
      </c>
      <c r="AY407" s="198" t="s">
        <v>133</v>
      </c>
    </row>
    <row r="408" spans="2:65" s="108" customFormat="1" ht="24.2" customHeight="1" x14ac:dyDescent="0.2">
      <c r="B408" s="2"/>
      <c r="C408" s="204" t="s">
        <v>471</v>
      </c>
      <c r="D408" s="204" t="s">
        <v>135</v>
      </c>
      <c r="E408" s="205" t="s">
        <v>825</v>
      </c>
      <c r="F408" s="206" t="s">
        <v>826</v>
      </c>
      <c r="G408" s="207" t="s">
        <v>159</v>
      </c>
      <c r="H408" s="208">
        <v>3.6</v>
      </c>
      <c r="I408" s="86"/>
      <c r="J408" s="4">
        <f>ROUND(I408*H408,2)</f>
        <v>0</v>
      </c>
      <c r="K408" s="3" t="s">
        <v>139</v>
      </c>
      <c r="L408" s="2"/>
      <c r="M408" s="175" t="s">
        <v>3</v>
      </c>
      <c r="N408" s="176" t="s">
        <v>41</v>
      </c>
      <c r="O408" s="177">
        <v>4.1000000000000002E-2</v>
      </c>
      <c r="P408" s="177">
        <f>O408*H408</f>
        <v>0.14760000000000001</v>
      </c>
      <c r="Q408" s="177">
        <v>5.0000000000000002E-5</v>
      </c>
      <c r="R408" s="177">
        <f>Q408*H408</f>
        <v>1.8000000000000001E-4</v>
      </c>
      <c r="S408" s="177">
        <v>0</v>
      </c>
      <c r="T408" s="178">
        <f>S408*H408</f>
        <v>0</v>
      </c>
      <c r="AR408" s="179" t="s">
        <v>244</v>
      </c>
      <c r="AT408" s="179" t="s">
        <v>135</v>
      </c>
      <c r="AU408" s="179" t="s">
        <v>79</v>
      </c>
      <c r="AY408" s="99" t="s">
        <v>133</v>
      </c>
      <c r="BE408" s="180">
        <f>IF(N408="základní",J408,0)</f>
        <v>0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99" t="s">
        <v>77</v>
      </c>
      <c r="BK408" s="180">
        <f>ROUND(I408*H408,2)</f>
        <v>0</v>
      </c>
      <c r="BL408" s="99" t="s">
        <v>244</v>
      </c>
      <c r="BM408" s="179" t="s">
        <v>1061</v>
      </c>
    </row>
    <row r="409" spans="2:65" s="108" customFormat="1" ht="19.5" x14ac:dyDescent="0.2">
      <c r="B409" s="2"/>
      <c r="C409" s="209"/>
      <c r="D409" s="210" t="s">
        <v>142</v>
      </c>
      <c r="E409" s="209"/>
      <c r="F409" s="211" t="s">
        <v>828</v>
      </c>
      <c r="G409" s="209"/>
      <c r="H409" s="209"/>
      <c r="L409" s="2"/>
      <c r="M409" s="181"/>
      <c r="T409" s="182"/>
      <c r="AT409" s="99" t="s">
        <v>142</v>
      </c>
      <c r="AU409" s="99" t="s">
        <v>79</v>
      </c>
    </row>
    <row r="410" spans="2:65" s="108" customFormat="1" x14ac:dyDescent="0.2">
      <c r="B410" s="2"/>
      <c r="C410" s="209"/>
      <c r="D410" s="212" t="s">
        <v>144</v>
      </c>
      <c r="E410" s="209"/>
      <c r="F410" s="213" t="s">
        <v>829</v>
      </c>
      <c r="G410" s="209"/>
      <c r="H410" s="209"/>
      <c r="L410" s="2"/>
      <c r="M410" s="181"/>
      <c r="T410" s="182"/>
      <c r="AT410" s="99" t="s">
        <v>144</v>
      </c>
      <c r="AU410" s="99" t="s">
        <v>79</v>
      </c>
    </row>
    <row r="411" spans="2:65" s="108" customFormat="1" ht="24.2" customHeight="1" x14ac:dyDescent="0.2">
      <c r="B411" s="2"/>
      <c r="C411" s="204" t="s">
        <v>477</v>
      </c>
      <c r="D411" s="204" t="s">
        <v>135</v>
      </c>
      <c r="E411" s="205" t="s">
        <v>831</v>
      </c>
      <c r="F411" s="206" t="s">
        <v>832</v>
      </c>
      <c r="G411" s="207" t="s">
        <v>198</v>
      </c>
      <c r="H411" s="208">
        <v>8.6999999999999994E-2</v>
      </c>
      <c r="I411" s="86"/>
      <c r="J411" s="4">
        <f>ROUND(I411*H411,2)</f>
        <v>0</v>
      </c>
      <c r="K411" s="3" t="s">
        <v>139</v>
      </c>
      <c r="L411" s="2"/>
      <c r="M411" s="175" t="s">
        <v>3</v>
      </c>
      <c r="N411" s="176" t="s">
        <v>41</v>
      </c>
      <c r="O411" s="177">
        <v>1.548</v>
      </c>
      <c r="P411" s="177">
        <f>O411*H411</f>
        <v>0.13467599999999999</v>
      </c>
      <c r="Q411" s="177">
        <v>0</v>
      </c>
      <c r="R411" s="177">
        <f>Q411*H411</f>
        <v>0</v>
      </c>
      <c r="S411" s="177">
        <v>0</v>
      </c>
      <c r="T411" s="178">
        <f>S411*H411</f>
        <v>0</v>
      </c>
      <c r="AR411" s="179" t="s">
        <v>244</v>
      </c>
      <c r="AT411" s="179" t="s">
        <v>135</v>
      </c>
      <c r="AU411" s="179" t="s">
        <v>79</v>
      </c>
      <c r="AY411" s="99" t="s">
        <v>133</v>
      </c>
      <c r="BE411" s="180">
        <f>IF(N411="základní",J411,0)</f>
        <v>0</v>
      </c>
      <c r="BF411" s="180">
        <f>IF(N411="snížená",J411,0)</f>
        <v>0</v>
      </c>
      <c r="BG411" s="180">
        <f>IF(N411="zákl. přenesená",J411,0)</f>
        <v>0</v>
      </c>
      <c r="BH411" s="180">
        <f>IF(N411="sníž. přenesená",J411,0)</f>
        <v>0</v>
      </c>
      <c r="BI411" s="180">
        <f>IF(N411="nulová",J411,0)</f>
        <v>0</v>
      </c>
      <c r="BJ411" s="99" t="s">
        <v>77</v>
      </c>
      <c r="BK411" s="180">
        <f>ROUND(I411*H411,2)</f>
        <v>0</v>
      </c>
      <c r="BL411" s="99" t="s">
        <v>244</v>
      </c>
      <c r="BM411" s="179" t="s">
        <v>1062</v>
      </c>
    </row>
    <row r="412" spans="2:65" s="108" customFormat="1" ht="29.25" x14ac:dyDescent="0.2">
      <c r="B412" s="2"/>
      <c r="C412" s="209"/>
      <c r="D412" s="210" t="s">
        <v>142</v>
      </c>
      <c r="E412" s="209"/>
      <c r="F412" s="211" t="s">
        <v>834</v>
      </c>
      <c r="G412" s="209"/>
      <c r="H412" s="209"/>
      <c r="L412" s="2"/>
      <c r="M412" s="181"/>
      <c r="T412" s="182"/>
      <c r="AT412" s="99" t="s">
        <v>142</v>
      </c>
      <c r="AU412" s="99" t="s">
        <v>79</v>
      </c>
    </row>
    <row r="413" spans="2:65" s="108" customFormat="1" x14ac:dyDescent="0.2">
      <c r="B413" s="2"/>
      <c r="C413" s="209"/>
      <c r="D413" s="212" t="s">
        <v>144</v>
      </c>
      <c r="E413" s="209"/>
      <c r="F413" s="213" t="s">
        <v>835</v>
      </c>
      <c r="G413" s="209"/>
      <c r="H413" s="209"/>
      <c r="L413" s="2"/>
      <c r="M413" s="181"/>
      <c r="T413" s="182"/>
      <c r="AT413" s="99" t="s">
        <v>144</v>
      </c>
      <c r="AU413" s="99" t="s">
        <v>79</v>
      </c>
    </row>
    <row r="414" spans="2:65" s="164" customFormat="1" ht="22.7" customHeight="1" x14ac:dyDescent="0.2">
      <c r="B414" s="163"/>
      <c r="C414" s="226"/>
      <c r="D414" s="227" t="s">
        <v>69</v>
      </c>
      <c r="E414" s="228" t="s">
        <v>836</v>
      </c>
      <c r="F414" s="228" t="s">
        <v>837</v>
      </c>
      <c r="G414" s="226"/>
      <c r="H414" s="226"/>
      <c r="J414" s="174">
        <f>BK414</f>
        <v>0</v>
      </c>
      <c r="L414" s="163"/>
      <c r="M414" s="168"/>
      <c r="P414" s="169">
        <f>SUM(P415:P473)</f>
        <v>88.479459999999989</v>
      </c>
      <c r="R414" s="169">
        <f>SUM(R415:R473)</f>
        <v>0.60943259999999999</v>
      </c>
      <c r="T414" s="170">
        <f>SUM(T415:T473)</f>
        <v>0.12851979999999999</v>
      </c>
      <c r="AR414" s="165" t="s">
        <v>79</v>
      </c>
      <c r="AT414" s="171" t="s">
        <v>69</v>
      </c>
      <c r="AU414" s="171" t="s">
        <v>77</v>
      </c>
      <c r="AY414" s="165" t="s">
        <v>133</v>
      </c>
      <c r="BK414" s="172">
        <f>SUM(BK415:BK473)</f>
        <v>0</v>
      </c>
    </row>
    <row r="415" spans="2:65" s="108" customFormat="1" ht="16.5" customHeight="1" x14ac:dyDescent="0.2">
      <c r="B415" s="2"/>
      <c r="C415" s="204" t="s">
        <v>482</v>
      </c>
      <c r="D415" s="204" t="s">
        <v>135</v>
      </c>
      <c r="E415" s="205" t="s">
        <v>839</v>
      </c>
      <c r="F415" s="206" t="s">
        <v>840</v>
      </c>
      <c r="G415" s="207" t="s">
        <v>159</v>
      </c>
      <c r="H415" s="208">
        <v>414.58</v>
      </c>
      <c r="I415" s="86"/>
      <c r="J415" s="4">
        <f>ROUND(I415*H415,2)</f>
        <v>0</v>
      </c>
      <c r="K415" s="3" t="s">
        <v>139</v>
      </c>
      <c r="L415" s="2"/>
      <c r="M415" s="175" t="s">
        <v>3</v>
      </c>
      <c r="N415" s="176" t="s">
        <v>41</v>
      </c>
      <c r="O415" s="177">
        <v>7.3999999999999996E-2</v>
      </c>
      <c r="P415" s="177">
        <f>O415*H415</f>
        <v>30.678919999999998</v>
      </c>
      <c r="Q415" s="177">
        <v>1E-3</v>
      </c>
      <c r="R415" s="177">
        <f>Q415*H415</f>
        <v>0.41458</v>
      </c>
      <c r="S415" s="177">
        <v>3.1E-4</v>
      </c>
      <c r="T415" s="178">
        <f>S415*H415</f>
        <v>0.12851979999999999</v>
      </c>
      <c r="AR415" s="179" t="s">
        <v>244</v>
      </c>
      <c r="AT415" s="179" t="s">
        <v>135</v>
      </c>
      <c r="AU415" s="179" t="s">
        <v>79</v>
      </c>
      <c r="AY415" s="99" t="s">
        <v>133</v>
      </c>
      <c r="BE415" s="180">
        <f>IF(N415="základní",J415,0)</f>
        <v>0</v>
      </c>
      <c r="BF415" s="180">
        <f>IF(N415="snížená",J415,0)</f>
        <v>0</v>
      </c>
      <c r="BG415" s="180">
        <f>IF(N415="zákl. přenesená",J415,0)</f>
        <v>0</v>
      </c>
      <c r="BH415" s="180">
        <f>IF(N415="sníž. přenesená",J415,0)</f>
        <v>0</v>
      </c>
      <c r="BI415" s="180">
        <f>IF(N415="nulová",J415,0)</f>
        <v>0</v>
      </c>
      <c r="BJ415" s="99" t="s">
        <v>77</v>
      </c>
      <c r="BK415" s="180">
        <f>ROUND(I415*H415,2)</f>
        <v>0</v>
      </c>
      <c r="BL415" s="99" t="s">
        <v>244</v>
      </c>
      <c r="BM415" s="179" t="s">
        <v>1063</v>
      </c>
    </row>
    <row r="416" spans="2:65" s="108" customFormat="1" x14ac:dyDescent="0.2">
      <c r="B416" s="2"/>
      <c r="C416" s="209"/>
      <c r="D416" s="210" t="s">
        <v>142</v>
      </c>
      <c r="E416" s="209"/>
      <c r="F416" s="211" t="s">
        <v>842</v>
      </c>
      <c r="G416" s="209"/>
      <c r="H416" s="209"/>
      <c r="L416" s="2"/>
      <c r="M416" s="181"/>
      <c r="T416" s="182"/>
      <c r="AT416" s="99" t="s">
        <v>142</v>
      </c>
      <c r="AU416" s="99" t="s">
        <v>79</v>
      </c>
    </row>
    <row r="417" spans="2:65" s="108" customFormat="1" x14ac:dyDescent="0.2">
      <c r="B417" s="2"/>
      <c r="C417" s="209"/>
      <c r="D417" s="212" t="s">
        <v>144</v>
      </c>
      <c r="E417" s="209"/>
      <c r="F417" s="213" t="s">
        <v>843</v>
      </c>
      <c r="G417" s="209"/>
      <c r="H417" s="209"/>
      <c r="L417" s="2"/>
      <c r="M417" s="181"/>
      <c r="T417" s="182"/>
      <c r="AT417" s="99" t="s">
        <v>144</v>
      </c>
      <c r="AU417" s="99" t="s">
        <v>79</v>
      </c>
    </row>
    <row r="418" spans="2:65" s="108" customFormat="1" ht="16.5" customHeight="1" x14ac:dyDescent="0.2">
      <c r="B418" s="2"/>
      <c r="C418" s="204" t="s">
        <v>488</v>
      </c>
      <c r="D418" s="204" t="s">
        <v>135</v>
      </c>
      <c r="E418" s="205" t="s">
        <v>845</v>
      </c>
      <c r="F418" s="206" t="s">
        <v>846</v>
      </c>
      <c r="G418" s="207" t="s">
        <v>159</v>
      </c>
      <c r="H418" s="208">
        <v>83.59</v>
      </c>
      <c r="I418" s="86"/>
      <c r="J418" s="4">
        <f>ROUND(I418*H418,2)</f>
        <v>0</v>
      </c>
      <c r="K418" s="3" t="s">
        <v>139</v>
      </c>
      <c r="L418" s="2"/>
      <c r="M418" s="175" t="s">
        <v>3</v>
      </c>
      <c r="N418" s="176" t="s">
        <v>41</v>
      </c>
      <c r="O418" s="177">
        <v>1.2E-2</v>
      </c>
      <c r="P418" s="177">
        <f>O418*H418</f>
        <v>1.00308</v>
      </c>
      <c r="Q418" s="177">
        <v>0</v>
      </c>
      <c r="R418" s="177">
        <f>Q418*H418</f>
        <v>0</v>
      </c>
      <c r="S418" s="177">
        <v>0</v>
      </c>
      <c r="T418" s="178">
        <f>S418*H418</f>
        <v>0</v>
      </c>
      <c r="AR418" s="179" t="s">
        <v>244</v>
      </c>
      <c r="AT418" s="179" t="s">
        <v>135</v>
      </c>
      <c r="AU418" s="179" t="s">
        <v>79</v>
      </c>
      <c r="AY418" s="99" t="s">
        <v>133</v>
      </c>
      <c r="BE418" s="180">
        <f>IF(N418="základní",J418,0)</f>
        <v>0</v>
      </c>
      <c r="BF418" s="180">
        <f>IF(N418="snížená",J418,0)</f>
        <v>0</v>
      </c>
      <c r="BG418" s="180">
        <f>IF(N418="zákl. přenesená",J418,0)</f>
        <v>0</v>
      </c>
      <c r="BH418" s="180">
        <f>IF(N418="sníž. přenesená",J418,0)</f>
        <v>0</v>
      </c>
      <c r="BI418" s="180">
        <f>IF(N418="nulová",J418,0)</f>
        <v>0</v>
      </c>
      <c r="BJ418" s="99" t="s">
        <v>77</v>
      </c>
      <c r="BK418" s="180">
        <f>ROUND(I418*H418,2)</f>
        <v>0</v>
      </c>
      <c r="BL418" s="99" t="s">
        <v>244</v>
      </c>
      <c r="BM418" s="179" t="s">
        <v>1064</v>
      </c>
    </row>
    <row r="419" spans="2:65" s="108" customFormat="1" ht="19.5" x14ac:dyDescent="0.2">
      <c r="B419" s="2"/>
      <c r="C419" s="209"/>
      <c r="D419" s="210" t="s">
        <v>142</v>
      </c>
      <c r="E419" s="209"/>
      <c r="F419" s="211" t="s">
        <v>848</v>
      </c>
      <c r="G419" s="209"/>
      <c r="H419" s="209"/>
      <c r="L419" s="2"/>
      <c r="M419" s="181"/>
      <c r="T419" s="182"/>
      <c r="AT419" s="99" t="s">
        <v>142</v>
      </c>
      <c r="AU419" s="99" t="s">
        <v>79</v>
      </c>
    </row>
    <row r="420" spans="2:65" s="108" customFormat="1" x14ac:dyDescent="0.2">
      <c r="B420" s="2"/>
      <c r="C420" s="209"/>
      <c r="D420" s="212" t="s">
        <v>144</v>
      </c>
      <c r="E420" s="209"/>
      <c r="F420" s="213" t="s">
        <v>849</v>
      </c>
      <c r="G420" s="209"/>
      <c r="H420" s="209"/>
      <c r="L420" s="2"/>
      <c r="M420" s="181"/>
      <c r="T420" s="182"/>
      <c r="AT420" s="99" t="s">
        <v>144</v>
      </c>
      <c r="AU420" s="99" t="s">
        <v>79</v>
      </c>
    </row>
    <row r="421" spans="2:65" s="184" customFormat="1" x14ac:dyDescent="0.2">
      <c r="B421" s="183"/>
      <c r="C421" s="214"/>
      <c r="D421" s="210" t="s">
        <v>146</v>
      </c>
      <c r="E421" s="215" t="s">
        <v>3</v>
      </c>
      <c r="F421" s="216" t="s">
        <v>927</v>
      </c>
      <c r="G421" s="214"/>
      <c r="H421" s="215" t="s">
        <v>3</v>
      </c>
      <c r="L421" s="183"/>
      <c r="M421" s="186"/>
      <c r="T421" s="187"/>
      <c r="AT421" s="185" t="s">
        <v>146</v>
      </c>
      <c r="AU421" s="185" t="s">
        <v>79</v>
      </c>
      <c r="AV421" s="184" t="s">
        <v>77</v>
      </c>
      <c r="AW421" s="184" t="s">
        <v>31</v>
      </c>
      <c r="AX421" s="184" t="s">
        <v>70</v>
      </c>
      <c r="AY421" s="185" t="s">
        <v>133</v>
      </c>
    </row>
    <row r="422" spans="2:65" s="189" customFormat="1" x14ac:dyDescent="0.2">
      <c r="B422" s="188"/>
      <c r="C422" s="217"/>
      <c r="D422" s="210" t="s">
        <v>146</v>
      </c>
      <c r="E422" s="218" t="s">
        <v>3</v>
      </c>
      <c r="F422" s="219" t="s">
        <v>942</v>
      </c>
      <c r="G422" s="217"/>
      <c r="H422" s="220">
        <v>14.84</v>
      </c>
      <c r="L422" s="188"/>
      <c r="M422" s="191"/>
      <c r="T422" s="192"/>
      <c r="AT422" s="190" t="s">
        <v>146</v>
      </c>
      <c r="AU422" s="190" t="s">
        <v>79</v>
      </c>
      <c r="AV422" s="189" t="s">
        <v>79</v>
      </c>
      <c r="AW422" s="189" t="s">
        <v>31</v>
      </c>
      <c r="AX422" s="189" t="s">
        <v>70</v>
      </c>
      <c r="AY422" s="190" t="s">
        <v>133</v>
      </c>
    </row>
    <row r="423" spans="2:65" s="184" customFormat="1" x14ac:dyDescent="0.2">
      <c r="B423" s="183"/>
      <c r="C423" s="214"/>
      <c r="D423" s="210" t="s">
        <v>146</v>
      </c>
      <c r="E423" s="215" t="s">
        <v>3</v>
      </c>
      <c r="F423" s="216" t="s">
        <v>929</v>
      </c>
      <c r="G423" s="214"/>
      <c r="H423" s="215" t="s">
        <v>3</v>
      </c>
      <c r="L423" s="183"/>
      <c r="M423" s="186"/>
      <c r="T423" s="187"/>
      <c r="AT423" s="185" t="s">
        <v>146</v>
      </c>
      <c r="AU423" s="185" t="s">
        <v>79</v>
      </c>
      <c r="AV423" s="184" t="s">
        <v>77</v>
      </c>
      <c r="AW423" s="184" t="s">
        <v>31</v>
      </c>
      <c r="AX423" s="184" t="s">
        <v>70</v>
      </c>
      <c r="AY423" s="185" t="s">
        <v>133</v>
      </c>
    </row>
    <row r="424" spans="2:65" s="189" customFormat="1" x14ac:dyDescent="0.2">
      <c r="B424" s="188"/>
      <c r="C424" s="217"/>
      <c r="D424" s="210" t="s">
        <v>146</v>
      </c>
      <c r="E424" s="218" t="s">
        <v>3</v>
      </c>
      <c r="F424" s="219" t="s">
        <v>943</v>
      </c>
      <c r="G424" s="217"/>
      <c r="H424" s="220">
        <v>3.29</v>
      </c>
      <c r="L424" s="188"/>
      <c r="M424" s="191"/>
      <c r="T424" s="192"/>
      <c r="AT424" s="190" t="s">
        <v>146</v>
      </c>
      <c r="AU424" s="190" t="s">
        <v>79</v>
      </c>
      <c r="AV424" s="189" t="s">
        <v>79</v>
      </c>
      <c r="AW424" s="189" t="s">
        <v>31</v>
      </c>
      <c r="AX424" s="189" t="s">
        <v>70</v>
      </c>
      <c r="AY424" s="190" t="s">
        <v>133</v>
      </c>
    </row>
    <row r="425" spans="2:65" s="184" customFormat="1" x14ac:dyDescent="0.2">
      <c r="B425" s="183"/>
      <c r="C425" s="214"/>
      <c r="D425" s="210" t="s">
        <v>146</v>
      </c>
      <c r="E425" s="215" t="s">
        <v>3</v>
      </c>
      <c r="F425" s="216" t="s">
        <v>931</v>
      </c>
      <c r="G425" s="214"/>
      <c r="H425" s="215" t="s">
        <v>3</v>
      </c>
      <c r="L425" s="183"/>
      <c r="M425" s="186"/>
      <c r="T425" s="187"/>
      <c r="AT425" s="185" t="s">
        <v>146</v>
      </c>
      <c r="AU425" s="185" t="s">
        <v>79</v>
      </c>
      <c r="AV425" s="184" t="s">
        <v>77</v>
      </c>
      <c r="AW425" s="184" t="s">
        <v>31</v>
      </c>
      <c r="AX425" s="184" t="s">
        <v>70</v>
      </c>
      <c r="AY425" s="185" t="s">
        <v>133</v>
      </c>
    </row>
    <row r="426" spans="2:65" s="189" customFormat="1" x14ac:dyDescent="0.2">
      <c r="B426" s="188"/>
      <c r="C426" s="217"/>
      <c r="D426" s="210" t="s">
        <v>146</v>
      </c>
      <c r="E426" s="218" t="s">
        <v>3</v>
      </c>
      <c r="F426" s="219" t="s">
        <v>944</v>
      </c>
      <c r="G426" s="217"/>
      <c r="H426" s="220">
        <v>1.42</v>
      </c>
      <c r="L426" s="188"/>
      <c r="M426" s="191"/>
      <c r="T426" s="192"/>
      <c r="AT426" s="190" t="s">
        <v>146</v>
      </c>
      <c r="AU426" s="190" t="s">
        <v>79</v>
      </c>
      <c r="AV426" s="189" t="s">
        <v>79</v>
      </c>
      <c r="AW426" s="189" t="s">
        <v>31</v>
      </c>
      <c r="AX426" s="189" t="s">
        <v>70</v>
      </c>
      <c r="AY426" s="190" t="s">
        <v>133</v>
      </c>
    </row>
    <row r="427" spans="2:65" s="184" customFormat="1" x14ac:dyDescent="0.2">
      <c r="B427" s="183"/>
      <c r="C427" s="214"/>
      <c r="D427" s="210" t="s">
        <v>146</v>
      </c>
      <c r="E427" s="215" t="s">
        <v>3</v>
      </c>
      <c r="F427" s="216" t="s">
        <v>933</v>
      </c>
      <c r="G427" s="214"/>
      <c r="H427" s="215" t="s">
        <v>3</v>
      </c>
      <c r="L427" s="183"/>
      <c r="M427" s="186"/>
      <c r="T427" s="187"/>
      <c r="AT427" s="185" t="s">
        <v>146</v>
      </c>
      <c r="AU427" s="185" t="s">
        <v>79</v>
      </c>
      <c r="AV427" s="184" t="s">
        <v>77</v>
      </c>
      <c r="AW427" s="184" t="s">
        <v>31</v>
      </c>
      <c r="AX427" s="184" t="s">
        <v>70</v>
      </c>
      <c r="AY427" s="185" t="s">
        <v>133</v>
      </c>
    </row>
    <row r="428" spans="2:65" s="189" customFormat="1" x14ac:dyDescent="0.2">
      <c r="B428" s="188"/>
      <c r="C428" s="217"/>
      <c r="D428" s="210" t="s">
        <v>146</v>
      </c>
      <c r="E428" s="218" t="s">
        <v>3</v>
      </c>
      <c r="F428" s="219" t="s">
        <v>945</v>
      </c>
      <c r="G428" s="217"/>
      <c r="H428" s="220">
        <v>16.579999999999998</v>
      </c>
      <c r="L428" s="188"/>
      <c r="M428" s="191"/>
      <c r="T428" s="192"/>
      <c r="AT428" s="190" t="s">
        <v>146</v>
      </c>
      <c r="AU428" s="190" t="s">
        <v>79</v>
      </c>
      <c r="AV428" s="189" t="s">
        <v>79</v>
      </c>
      <c r="AW428" s="189" t="s">
        <v>31</v>
      </c>
      <c r="AX428" s="189" t="s">
        <v>70</v>
      </c>
      <c r="AY428" s="190" t="s">
        <v>133</v>
      </c>
    </row>
    <row r="429" spans="2:65" s="184" customFormat="1" x14ac:dyDescent="0.2">
      <c r="B429" s="183"/>
      <c r="C429" s="214"/>
      <c r="D429" s="210" t="s">
        <v>146</v>
      </c>
      <c r="E429" s="215" t="s">
        <v>3</v>
      </c>
      <c r="F429" s="216" t="s">
        <v>935</v>
      </c>
      <c r="G429" s="214"/>
      <c r="H429" s="215" t="s">
        <v>3</v>
      </c>
      <c r="L429" s="183"/>
      <c r="M429" s="186"/>
      <c r="T429" s="187"/>
      <c r="AT429" s="185" t="s">
        <v>146</v>
      </c>
      <c r="AU429" s="185" t="s">
        <v>79</v>
      </c>
      <c r="AV429" s="184" t="s">
        <v>77</v>
      </c>
      <c r="AW429" s="184" t="s">
        <v>31</v>
      </c>
      <c r="AX429" s="184" t="s">
        <v>70</v>
      </c>
      <c r="AY429" s="185" t="s">
        <v>133</v>
      </c>
    </row>
    <row r="430" spans="2:65" s="189" customFormat="1" x14ac:dyDescent="0.2">
      <c r="B430" s="188"/>
      <c r="C430" s="217"/>
      <c r="D430" s="210" t="s">
        <v>146</v>
      </c>
      <c r="E430" s="218" t="s">
        <v>3</v>
      </c>
      <c r="F430" s="219" t="s">
        <v>946</v>
      </c>
      <c r="G430" s="217"/>
      <c r="H430" s="220">
        <v>11.63</v>
      </c>
      <c r="L430" s="188"/>
      <c r="M430" s="191"/>
      <c r="T430" s="192"/>
      <c r="AT430" s="190" t="s">
        <v>146</v>
      </c>
      <c r="AU430" s="190" t="s">
        <v>79</v>
      </c>
      <c r="AV430" s="189" t="s">
        <v>79</v>
      </c>
      <c r="AW430" s="189" t="s">
        <v>31</v>
      </c>
      <c r="AX430" s="189" t="s">
        <v>70</v>
      </c>
      <c r="AY430" s="190" t="s">
        <v>133</v>
      </c>
    </row>
    <row r="431" spans="2:65" s="184" customFormat="1" x14ac:dyDescent="0.2">
      <c r="B431" s="183"/>
      <c r="C431" s="214"/>
      <c r="D431" s="210" t="s">
        <v>146</v>
      </c>
      <c r="E431" s="215" t="s">
        <v>3</v>
      </c>
      <c r="F431" s="216" t="s">
        <v>937</v>
      </c>
      <c r="G431" s="214"/>
      <c r="H431" s="215" t="s">
        <v>3</v>
      </c>
      <c r="L431" s="183"/>
      <c r="M431" s="186"/>
      <c r="T431" s="187"/>
      <c r="AT431" s="185" t="s">
        <v>146</v>
      </c>
      <c r="AU431" s="185" t="s">
        <v>79</v>
      </c>
      <c r="AV431" s="184" t="s">
        <v>77</v>
      </c>
      <c r="AW431" s="184" t="s">
        <v>31</v>
      </c>
      <c r="AX431" s="184" t="s">
        <v>70</v>
      </c>
      <c r="AY431" s="185" t="s">
        <v>133</v>
      </c>
    </row>
    <row r="432" spans="2:65" s="189" customFormat="1" x14ac:dyDescent="0.2">
      <c r="B432" s="188"/>
      <c r="C432" s="217"/>
      <c r="D432" s="210" t="s">
        <v>146</v>
      </c>
      <c r="E432" s="218" t="s">
        <v>3</v>
      </c>
      <c r="F432" s="219" t="s">
        <v>947</v>
      </c>
      <c r="G432" s="217"/>
      <c r="H432" s="220">
        <v>12.53</v>
      </c>
      <c r="L432" s="188"/>
      <c r="M432" s="191"/>
      <c r="T432" s="192"/>
      <c r="AT432" s="190" t="s">
        <v>146</v>
      </c>
      <c r="AU432" s="190" t="s">
        <v>79</v>
      </c>
      <c r="AV432" s="189" t="s">
        <v>79</v>
      </c>
      <c r="AW432" s="189" t="s">
        <v>31</v>
      </c>
      <c r="AX432" s="189" t="s">
        <v>70</v>
      </c>
      <c r="AY432" s="190" t="s">
        <v>133</v>
      </c>
    </row>
    <row r="433" spans="2:65" s="184" customFormat="1" x14ac:dyDescent="0.2">
      <c r="B433" s="183"/>
      <c r="C433" s="214"/>
      <c r="D433" s="210" t="s">
        <v>146</v>
      </c>
      <c r="E433" s="215" t="s">
        <v>3</v>
      </c>
      <c r="F433" s="216" t="s">
        <v>939</v>
      </c>
      <c r="G433" s="214"/>
      <c r="H433" s="215" t="s">
        <v>3</v>
      </c>
      <c r="L433" s="183"/>
      <c r="M433" s="186"/>
      <c r="T433" s="187"/>
      <c r="AT433" s="185" t="s">
        <v>146</v>
      </c>
      <c r="AU433" s="185" t="s">
        <v>79</v>
      </c>
      <c r="AV433" s="184" t="s">
        <v>77</v>
      </c>
      <c r="AW433" s="184" t="s">
        <v>31</v>
      </c>
      <c r="AX433" s="184" t="s">
        <v>70</v>
      </c>
      <c r="AY433" s="185" t="s">
        <v>133</v>
      </c>
    </row>
    <row r="434" spans="2:65" s="189" customFormat="1" x14ac:dyDescent="0.2">
      <c r="B434" s="188"/>
      <c r="C434" s="217"/>
      <c r="D434" s="210" t="s">
        <v>146</v>
      </c>
      <c r="E434" s="218" t="s">
        <v>3</v>
      </c>
      <c r="F434" s="219" t="s">
        <v>948</v>
      </c>
      <c r="G434" s="217"/>
      <c r="H434" s="220">
        <v>23.3</v>
      </c>
      <c r="L434" s="188"/>
      <c r="M434" s="191"/>
      <c r="T434" s="192"/>
      <c r="AT434" s="190" t="s">
        <v>146</v>
      </c>
      <c r="AU434" s="190" t="s">
        <v>79</v>
      </c>
      <c r="AV434" s="189" t="s">
        <v>79</v>
      </c>
      <c r="AW434" s="189" t="s">
        <v>31</v>
      </c>
      <c r="AX434" s="189" t="s">
        <v>70</v>
      </c>
      <c r="AY434" s="190" t="s">
        <v>133</v>
      </c>
    </row>
    <row r="435" spans="2:65" s="197" customFormat="1" x14ac:dyDescent="0.2">
      <c r="B435" s="196"/>
      <c r="C435" s="229"/>
      <c r="D435" s="210" t="s">
        <v>146</v>
      </c>
      <c r="E435" s="230" t="s">
        <v>3</v>
      </c>
      <c r="F435" s="231" t="s">
        <v>281</v>
      </c>
      <c r="G435" s="229"/>
      <c r="H435" s="232">
        <v>83.59</v>
      </c>
      <c r="L435" s="196"/>
      <c r="M435" s="199"/>
      <c r="T435" s="200"/>
      <c r="AT435" s="198" t="s">
        <v>146</v>
      </c>
      <c r="AU435" s="198" t="s">
        <v>79</v>
      </c>
      <c r="AV435" s="197" t="s">
        <v>140</v>
      </c>
      <c r="AW435" s="197" t="s">
        <v>31</v>
      </c>
      <c r="AX435" s="197" t="s">
        <v>77</v>
      </c>
      <c r="AY435" s="198" t="s">
        <v>133</v>
      </c>
    </row>
    <row r="436" spans="2:65" s="108" customFormat="1" ht="16.5" customHeight="1" x14ac:dyDescent="0.2">
      <c r="B436" s="2"/>
      <c r="C436" s="221" t="s">
        <v>493</v>
      </c>
      <c r="D436" s="221" t="s">
        <v>224</v>
      </c>
      <c r="E436" s="222" t="s">
        <v>851</v>
      </c>
      <c r="F436" s="223" t="s">
        <v>852</v>
      </c>
      <c r="G436" s="224" t="s">
        <v>159</v>
      </c>
      <c r="H436" s="225">
        <v>91.948999999999998</v>
      </c>
      <c r="I436" s="87"/>
      <c r="J436" s="6">
        <f>ROUND(I436*H436,2)</f>
        <v>0</v>
      </c>
      <c r="K436" s="5" t="s">
        <v>139</v>
      </c>
      <c r="L436" s="193"/>
      <c r="M436" s="194" t="s">
        <v>3</v>
      </c>
      <c r="N436" s="195" t="s">
        <v>41</v>
      </c>
      <c r="O436" s="177">
        <v>0</v>
      </c>
      <c r="P436" s="177">
        <f>O436*H436</f>
        <v>0</v>
      </c>
      <c r="Q436" s="177">
        <v>0</v>
      </c>
      <c r="R436" s="177">
        <f>Q436*H436</f>
        <v>0</v>
      </c>
      <c r="S436" s="177">
        <v>0</v>
      </c>
      <c r="T436" s="178">
        <f>S436*H436</f>
        <v>0</v>
      </c>
      <c r="AR436" s="179" t="s">
        <v>361</v>
      </c>
      <c r="AT436" s="179" t="s">
        <v>224</v>
      </c>
      <c r="AU436" s="179" t="s">
        <v>79</v>
      </c>
      <c r="AY436" s="99" t="s">
        <v>133</v>
      </c>
      <c r="BE436" s="180">
        <f>IF(N436="základní",J436,0)</f>
        <v>0</v>
      </c>
      <c r="BF436" s="180">
        <f>IF(N436="snížená",J436,0)</f>
        <v>0</v>
      </c>
      <c r="BG436" s="180">
        <f>IF(N436="zákl. přenesená",J436,0)</f>
        <v>0</v>
      </c>
      <c r="BH436" s="180">
        <f>IF(N436="sníž. přenesená",J436,0)</f>
        <v>0</v>
      </c>
      <c r="BI436" s="180">
        <f>IF(N436="nulová",J436,0)</f>
        <v>0</v>
      </c>
      <c r="BJ436" s="99" t="s">
        <v>77</v>
      </c>
      <c r="BK436" s="180">
        <f>ROUND(I436*H436,2)</f>
        <v>0</v>
      </c>
      <c r="BL436" s="99" t="s">
        <v>244</v>
      </c>
      <c r="BM436" s="179" t="s">
        <v>1065</v>
      </c>
    </row>
    <row r="437" spans="2:65" s="108" customFormat="1" x14ac:dyDescent="0.2">
      <c r="B437" s="2"/>
      <c r="C437" s="209"/>
      <c r="D437" s="210" t="s">
        <v>142</v>
      </c>
      <c r="E437" s="209"/>
      <c r="F437" s="211" t="s">
        <v>852</v>
      </c>
      <c r="G437" s="209"/>
      <c r="H437" s="209"/>
      <c r="L437" s="2"/>
      <c r="M437" s="181"/>
      <c r="T437" s="182"/>
      <c r="AT437" s="99" t="s">
        <v>142</v>
      </c>
      <c r="AU437" s="99" t="s">
        <v>79</v>
      </c>
    </row>
    <row r="438" spans="2:65" s="189" customFormat="1" x14ac:dyDescent="0.2">
      <c r="B438" s="188"/>
      <c r="C438" s="217"/>
      <c r="D438" s="210" t="s">
        <v>146</v>
      </c>
      <c r="E438" s="217"/>
      <c r="F438" s="219" t="s">
        <v>1039</v>
      </c>
      <c r="G438" s="217"/>
      <c r="H438" s="220">
        <v>91.948999999999998</v>
      </c>
      <c r="L438" s="188"/>
      <c r="M438" s="191"/>
      <c r="T438" s="192"/>
      <c r="AT438" s="190" t="s">
        <v>146</v>
      </c>
      <c r="AU438" s="190" t="s">
        <v>79</v>
      </c>
      <c r="AV438" s="189" t="s">
        <v>79</v>
      </c>
      <c r="AW438" s="189" t="s">
        <v>4</v>
      </c>
      <c r="AX438" s="189" t="s">
        <v>77</v>
      </c>
      <c r="AY438" s="190" t="s">
        <v>133</v>
      </c>
    </row>
    <row r="439" spans="2:65" s="108" customFormat="1" ht="24.2" customHeight="1" x14ac:dyDescent="0.2">
      <c r="B439" s="2"/>
      <c r="C439" s="204" t="s">
        <v>495</v>
      </c>
      <c r="D439" s="204" t="s">
        <v>135</v>
      </c>
      <c r="E439" s="205" t="s">
        <v>855</v>
      </c>
      <c r="F439" s="206" t="s">
        <v>856</v>
      </c>
      <c r="G439" s="207" t="s">
        <v>159</v>
      </c>
      <c r="H439" s="208">
        <v>414.58</v>
      </c>
      <c r="I439" s="86"/>
      <c r="J439" s="4">
        <f>ROUND(I439*H439,2)</f>
        <v>0</v>
      </c>
      <c r="K439" s="3" t="s">
        <v>139</v>
      </c>
      <c r="L439" s="2"/>
      <c r="M439" s="175" t="s">
        <v>3</v>
      </c>
      <c r="N439" s="176" t="s">
        <v>41</v>
      </c>
      <c r="O439" s="177">
        <v>3.3000000000000002E-2</v>
      </c>
      <c r="P439" s="177">
        <f>O439*H439</f>
        <v>13.681140000000001</v>
      </c>
      <c r="Q439" s="177">
        <v>2.1000000000000001E-4</v>
      </c>
      <c r="R439" s="177">
        <f>Q439*H439</f>
        <v>8.7061799999999995E-2</v>
      </c>
      <c r="S439" s="177">
        <v>0</v>
      </c>
      <c r="T439" s="178">
        <f>S439*H439</f>
        <v>0</v>
      </c>
      <c r="AR439" s="179" t="s">
        <v>244</v>
      </c>
      <c r="AT439" s="179" t="s">
        <v>135</v>
      </c>
      <c r="AU439" s="179" t="s">
        <v>79</v>
      </c>
      <c r="AY439" s="99" t="s">
        <v>133</v>
      </c>
      <c r="BE439" s="180">
        <f>IF(N439="základní",J439,0)</f>
        <v>0</v>
      </c>
      <c r="BF439" s="180">
        <f>IF(N439="snížená",J439,0)</f>
        <v>0</v>
      </c>
      <c r="BG439" s="180">
        <f>IF(N439="zákl. přenesená",J439,0)</f>
        <v>0</v>
      </c>
      <c r="BH439" s="180">
        <f>IF(N439="sníž. přenesená",J439,0)</f>
        <v>0</v>
      </c>
      <c r="BI439" s="180">
        <f>IF(N439="nulová",J439,0)</f>
        <v>0</v>
      </c>
      <c r="BJ439" s="99" t="s">
        <v>77</v>
      </c>
      <c r="BK439" s="180">
        <f>ROUND(I439*H439,2)</f>
        <v>0</v>
      </c>
      <c r="BL439" s="99" t="s">
        <v>244</v>
      </c>
      <c r="BM439" s="179" t="s">
        <v>1066</v>
      </c>
    </row>
    <row r="440" spans="2:65" s="108" customFormat="1" ht="19.5" x14ac:dyDescent="0.2">
      <c r="B440" s="2"/>
      <c r="C440" s="209"/>
      <c r="D440" s="210" t="s">
        <v>142</v>
      </c>
      <c r="E440" s="209"/>
      <c r="F440" s="211" t="s">
        <v>858</v>
      </c>
      <c r="G440" s="209"/>
      <c r="H440" s="209"/>
      <c r="L440" s="2"/>
      <c r="M440" s="181"/>
      <c r="T440" s="182"/>
      <c r="AT440" s="99" t="s">
        <v>142</v>
      </c>
      <c r="AU440" s="99" t="s">
        <v>79</v>
      </c>
    </row>
    <row r="441" spans="2:65" s="108" customFormat="1" x14ac:dyDescent="0.2">
      <c r="B441" s="2"/>
      <c r="C441" s="209"/>
      <c r="D441" s="212" t="s">
        <v>144</v>
      </c>
      <c r="E441" s="209"/>
      <c r="F441" s="213" t="s">
        <v>859</v>
      </c>
      <c r="G441" s="209"/>
      <c r="H441" s="209"/>
      <c r="L441" s="2"/>
      <c r="M441" s="181"/>
      <c r="T441" s="182"/>
      <c r="AT441" s="99" t="s">
        <v>144</v>
      </c>
      <c r="AU441" s="99" t="s">
        <v>79</v>
      </c>
    </row>
    <row r="442" spans="2:65" s="108" customFormat="1" ht="33" customHeight="1" x14ac:dyDescent="0.2">
      <c r="B442" s="2"/>
      <c r="C442" s="204" t="s">
        <v>499</v>
      </c>
      <c r="D442" s="204" t="s">
        <v>135</v>
      </c>
      <c r="E442" s="205" t="s">
        <v>861</v>
      </c>
      <c r="F442" s="206" t="s">
        <v>862</v>
      </c>
      <c r="G442" s="207" t="s">
        <v>159</v>
      </c>
      <c r="H442" s="208">
        <v>414.58</v>
      </c>
      <c r="I442" s="86"/>
      <c r="J442" s="4">
        <f>ROUND(I442*H442,2)</f>
        <v>0</v>
      </c>
      <c r="K442" s="3" t="s">
        <v>139</v>
      </c>
      <c r="L442" s="2"/>
      <c r="M442" s="175" t="s">
        <v>3</v>
      </c>
      <c r="N442" s="176" t="s">
        <v>41</v>
      </c>
      <c r="O442" s="177">
        <v>0.104</v>
      </c>
      <c r="P442" s="177">
        <f>O442*H442</f>
        <v>43.116319999999995</v>
      </c>
      <c r="Q442" s="177">
        <v>2.5999999999999998E-4</v>
      </c>
      <c r="R442" s="177">
        <f>Q442*H442</f>
        <v>0.10779079999999999</v>
      </c>
      <c r="S442" s="177">
        <v>0</v>
      </c>
      <c r="T442" s="178">
        <f>S442*H442</f>
        <v>0</v>
      </c>
      <c r="AR442" s="179" t="s">
        <v>244</v>
      </c>
      <c r="AT442" s="179" t="s">
        <v>135</v>
      </c>
      <c r="AU442" s="179" t="s">
        <v>79</v>
      </c>
      <c r="AY442" s="99" t="s">
        <v>133</v>
      </c>
      <c r="BE442" s="180">
        <f>IF(N442="základní",J442,0)</f>
        <v>0</v>
      </c>
      <c r="BF442" s="180">
        <f>IF(N442="snížená",J442,0)</f>
        <v>0</v>
      </c>
      <c r="BG442" s="180">
        <f>IF(N442="zákl. přenesená",J442,0)</f>
        <v>0</v>
      </c>
      <c r="BH442" s="180">
        <f>IF(N442="sníž. přenesená",J442,0)</f>
        <v>0</v>
      </c>
      <c r="BI442" s="180">
        <f>IF(N442="nulová",J442,0)</f>
        <v>0</v>
      </c>
      <c r="BJ442" s="99" t="s">
        <v>77</v>
      </c>
      <c r="BK442" s="180">
        <f>ROUND(I442*H442,2)</f>
        <v>0</v>
      </c>
      <c r="BL442" s="99" t="s">
        <v>244</v>
      </c>
      <c r="BM442" s="179" t="s">
        <v>1067</v>
      </c>
    </row>
    <row r="443" spans="2:65" s="108" customFormat="1" ht="29.25" x14ac:dyDescent="0.2">
      <c r="B443" s="2"/>
      <c r="C443" s="209"/>
      <c r="D443" s="210" t="s">
        <v>142</v>
      </c>
      <c r="E443" s="209"/>
      <c r="F443" s="211" t="s">
        <v>864</v>
      </c>
      <c r="G443" s="209"/>
      <c r="H443" s="209"/>
      <c r="L443" s="2"/>
      <c r="M443" s="181"/>
      <c r="T443" s="182"/>
      <c r="AT443" s="99" t="s">
        <v>142</v>
      </c>
      <c r="AU443" s="99" t="s">
        <v>79</v>
      </c>
    </row>
    <row r="444" spans="2:65" s="108" customFormat="1" x14ac:dyDescent="0.2">
      <c r="B444" s="2"/>
      <c r="C444" s="209"/>
      <c r="D444" s="212" t="s">
        <v>144</v>
      </c>
      <c r="E444" s="209"/>
      <c r="F444" s="213" t="s">
        <v>865</v>
      </c>
      <c r="G444" s="209"/>
      <c r="H444" s="209"/>
      <c r="L444" s="2"/>
      <c r="M444" s="181"/>
      <c r="T444" s="182"/>
      <c r="AT444" s="99" t="s">
        <v>144</v>
      </c>
      <c r="AU444" s="99" t="s">
        <v>79</v>
      </c>
    </row>
    <row r="445" spans="2:65" s="184" customFormat="1" x14ac:dyDescent="0.2">
      <c r="B445" s="183"/>
      <c r="C445" s="214"/>
      <c r="D445" s="210" t="s">
        <v>146</v>
      </c>
      <c r="E445" s="215" t="s">
        <v>3</v>
      </c>
      <c r="F445" s="216" t="s">
        <v>927</v>
      </c>
      <c r="G445" s="214"/>
      <c r="H445" s="215" t="s">
        <v>3</v>
      </c>
      <c r="L445" s="183"/>
      <c r="M445" s="186"/>
      <c r="T445" s="187"/>
      <c r="AT445" s="185" t="s">
        <v>146</v>
      </c>
      <c r="AU445" s="185" t="s">
        <v>79</v>
      </c>
      <c r="AV445" s="184" t="s">
        <v>77</v>
      </c>
      <c r="AW445" s="184" t="s">
        <v>31</v>
      </c>
      <c r="AX445" s="184" t="s">
        <v>70</v>
      </c>
      <c r="AY445" s="185" t="s">
        <v>133</v>
      </c>
    </row>
    <row r="446" spans="2:65" s="189" customFormat="1" x14ac:dyDescent="0.2">
      <c r="B446" s="188"/>
      <c r="C446" s="217"/>
      <c r="D446" s="210" t="s">
        <v>146</v>
      </c>
      <c r="E446" s="218" t="s">
        <v>3</v>
      </c>
      <c r="F446" s="219" t="s">
        <v>928</v>
      </c>
      <c r="G446" s="217"/>
      <c r="H446" s="220">
        <v>75.900000000000006</v>
      </c>
      <c r="L446" s="188"/>
      <c r="M446" s="191"/>
      <c r="T446" s="192"/>
      <c r="AT446" s="190" t="s">
        <v>146</v>
      </c>
      <c r="AU446" s="190" t="s">
        <v>79</v>
      </c>
      <c r="AV446" s="189" t="s">
        <v>79</v>
      </c>
      <c r="AW446" s="189" t="s">
        <v>31</v>
      </c>
      <c r="AX446" s="189" t="s">
        <v>70</v>
      </c>
      <c r="AY446" s="190" t="s">
        <v>133</v>
      </c>
    </row>
    <row r="447" spans="2:65" s="184" customFormat="1" x14ac:dyDescent="0.2">
      <c r="B447" s="183"/>
      <c r="C447" s="214"/>
      <c r="D447" s="210" t="s">
        <v>146</v>
      </c>
      <c r="E447" s="215" t="s">
        <v>3</v>
      </c>
      <c r="F447" s="216" t="s">
        <v>929</v>
      </c>
      <c r="G447" s="214"/>
      <c r="H447" s="215" t="s">
        <v>3</v>
      </c>
      <c r="L447" s="183"/>
      <c r="M447" s="186"/>
      <c r="T447" s="187"/>
      <c r="AT447" s="185" t="s">
        <v>146</v>
      </c>
      <c r="AU447" s="185" t="s">
        <v>79</v>
      </c>
      <c r="AV447" s="184" t="s">
        <v>77</v>
      </c>
      <c r="AW447" s="184" t="s">
        <v>31</v>
      </c>
      <c r="AX447" s="184" t="s">
        <v>70</v>
      </c>
      <c r="AY447" s="185" t="s">
        <v>133</v>
      </c>
    </row>
    <row r="448" spans="2:65" s="189" customFormat="1" x14ac:dyDescent="0.2">
      <c r="B448" s="188"/>
      <c r="C448" s="217"/>
      <c r="D448" s="210" t="s">
        <v>146</v>
      </c>
      <c r="E448" s="218" t="s">
        <v>3</v>
      </c>
      <c r="F448" s="219" t="s">
        <v>930</v>
      </c>
      <c r="G448" s="217"/>
      <c r="H448" s="220">
        <v>26.73</v>
      </c>
      <c r="L448" s="188"/>
      <c r="M448" s="191"/>
      <c r="T448" s="192"/>
      <c r="AT448" s="190" t="s">
        <v>146</v>
      </c>
      <c r="AU448" s="190" t="s">
        <v>79</v>
      </c>
      <c r="AV448" s="189" t="s">
        <v>79</v>
      </c>
      <c r="AW448" s="189" t="s">
        <v>31</v>
      </c>
      <c r="AX448" s="189" t="s">
        <v>70</v>
      </c>
      <c r="AY448" s="190" t="s">
        <v>133</v>
      </c>
    </row>
    <row r="449" spans="2:51" s="184" customFormat="1" x14ac:dyDescent="0.2">
      <c r="B449" s="183"/>
      <c r="C449" s="214"/>
      <c r="D449" s="210" t="s">
        <v>146</v>
      </c>
      <c r="E449" s="215" t="s">
        <v>3</v>
      </c>
      <c r="F449" s="216" t="s">
        <v>931</v>
      </c>
      <c r="G449" s="214"/>
      <c r="H449" s="215" t="s">
        <v>3</v>
      </c>
      <c r="L449" s="183"/>
      <c r="M449" s="186"/>
      <c r="T449" s="187"/>
      <c r="AT449" s="185" t="s">
        <v>146</v>
      </c>
      <c r="AU449" s="185" t="s">
        <v>79</v>
      </c>
      <c r="AV449" s="184" t="s">
        <v>77</v>
      </c>
      <c r="AW449" s="184" t="s">
        <v>31</v>
      </c>
      <c r="AX449" s="184" t="s">
        <v>70</v>
      </c>
      <c r="AY449" s="185" t="s">
        <v>133</v>
      </c>
    </row>
    <row r="450" spans="2:51" s="189" customFormat="1" x14ac:dyDescent="0.2">
      <c r="B450" s="188"/>
      <c r="C450" s="217"/>
      <c r="D450" s="210" t="s">
        <v>146</v>
      </c>
      <c r="E450" s="218" t="s">
        <v>3</v>
      </c>
      <c r="F450" s="219" t="s">
        <v>932</v>
      </c>
      <c r="G450" s="217"/>
      <c r="H450" s="220">
        <v>15.84</v>
      </c>
      <c r="L450" s="188"/>
      <c r="M450" s="191"/>
      <c r="T450" s="192"/>
      <c r="AT450" s="190" t="s">
        <v>146</v>
      </c>
      <c r="AU450" s="190" t="s">
        <v>79</v>
      </c>
      <c r="AV450" s="189" t="s">
        <v>79</v>
      </c>
      <c r="AW450" s="189" t="s">
        <v>31</v>
      </c>
      <c r="AX450" s="189" t="s">
        <v>70</v>
      </c>
      <c r="AY450" s="190" t="s">
        <v>133</v>
      </c>
    </row>
    <row r="451" spans="2:51" s="184" customFormat="1" x14ac:dyDescent="0.2">
      <c r="B451" s="183"/>
      <c r="C451" s="214"/>
      <c r="D451" s="210" t="s">
        <v>146</v>
      </c>
      <c r="E451" s="215" t="s">
        <v>3</v>
      </c>
      <c r="F451" s="216" t="s">
        <v>933</v>
      </c>
      <c r="G451" s="214"/>
      <c r="H451" s="215" t="s">
        <v>3</v>
      </c>
      <c r="L451" s="183"/>
      <c r="M451" s="186"/>
      <c r="T451" s="187"/>
      <c r="AT451" s="185" t="s">
        <v>146</v>
      </c>
      <c r="AU451" s="185" t="s">
        <v>79</v>
      </c>
      <c r="AV451" s="184" t="s">
        <v>77</v>
      </c>
      <c r="AW451" s="184" t="s">
        <v>31</v>
      </c>
      <c r="AX451" s="184" t="s">
        <v>70</v>
      </c>
      <c r="AY451" s="185" t="s">
        <v>133</v>
      </c>
    </row>
    <row r="452" spans="2:51" s="189" customFormat="1" x14ac:dyDescent="0.2">
      <c r="B452" s="188"/>
      <c r="C452" s="217"/>
      <c r="D452" s="210" t="s">
        <v>146</v>
      </c>
      <c r="E452" s="218" t="s">
        <v>3</v>
      </c>
      <c r="F452" s="219" t="s">
        <v>934</v>
      </c>
      <c r="G452" s="217"/>
      <c r="H452" s="220">
        <v>54.45</v>
      </c>
      <c r="L452" s="188"/>
      <c r="M452" s="191"/>
      <c r="T452" s="192"/>
      <c r="AT452" s="190" t="s">
        <v>146</v>
      </c>
      <c r="AU452" s="190" t="s">
        <v>79</v>
      </c>
      <c r="AV452" s="189" t="s">
        <v>79</v>
      </c>
      <c r="AW452" s="189" t="s">
        <v>31</v>
      </c>
      <c r="AX452" s="189" t="s">
        <v>70</v>
      </c>
      <c r="AY452" s="190" t="s">
        <v>133</v>
      </c>
    </row>
    <row r="453" spans="2:51" s="184" customFormat="1" x14ac:dyDescent="0.2">
      <c r="B453" s="183"/>
      <c r="C453" s="214"/>
      <c r="D453" s="210" t="s">
        <v>146</v>
      </c>
      <c r="E453" s="215" t="s">
        <v>3</v>
      </c>
      <c r="F453" s="216" t="s">
        <v>935</v>
      </c>
      <c r="G453" s="214"/>
      <c r="H453" s="215" t="s">
        <v>3</v>
      </c>
      <c r="L453" s="183"/>
      <c r="M453" s="186"/>
      <c r="T453" s="187"/>
      <c r="AT453" s="185" t="s">
        <v>146</v>
      </c>
      <c r="AU453" s="185" t="s">
        <v>79</v>
      </c>
      <c r="AV453" s="184" t="s">
        <v>77</v>
      </c>
      <c r="AW453" s="184" t="s">
        <v>31</v>
      </c>
      <c r="AX453" s="184" t="s">
        <v>70</v>
      </c>
      <c r="AY453" s="185" t="s">
        <v>133</v>
      </c>
    </row>
    <row r="454" spans="2:51" s="189" customFormat="1" x14ac:dyDescent="0.2">
      <c r="B454" s="188"/>
      <c r="C454" s="217"/>
      <c r="D454" s="210" t="s">
        <v>146</v>
      </c>
      <c r="E454" s="218" t="s">
        <v>3</v>
      </c>
      <c r="F454" s="219" t="s">
        <v>936</v>
      </c>
      <c r="G454" s="217"/>
      <c r="H454" s="220">
        <v>45.54</v>
      </c>
      <c r="L454" s="188"/>
      <c r="M454" s="191"/>
      <c r="T454" s="192"/>
      <c r="AT454" s="190" t="s">
        <v>146</v>
      </c>
      <c r="AU454" s="190" t="s">
        <v>79</v>
      </c>
      <c r="AV454" s="189" t="s">
        <v>79</v>
      </c>
      <c r="AW454" s="189" t="s">
        <v>31</v>
      </c>
      <c r="AX454" s="189" t="s">
        <v>70</v>
      </c>
      <c r="AY454" s="190" t="s">
        <v>133</v>
      </c>
    </row>
    <row r="455" spans="2:51" s="184" customFormat="1" x14ac:dyDescent="0.2">
      <c r="B455" s="183"/>
      <c r="C455" s="214"/>
      <c r="D455" s="210" t="s">
        <v>146</v>
      </c>
      <c r="E455" s="215" t="s">
        <v>3</v>
      </c>
      <c r="F455" s="216" t="s">
        <v>937</v>
      </c>
      <c r="G455" s="214"/>
      <c r="H455" s="215" t="s">
        <v>3</v>
      </c>
      <c r="L455" s="183"/>
      <c r="M455" s="186"/>
      <c r="T455" s="187"/>
      <c r="AT455" s="185" t="s">
        <v>146</v>
      </c>
      <c r="AU455" s="185" t="s">
        <v>79</v>
      </c>
      <c r="AV455" s="184" t="s">
        <v>77</v>
      </c>
      <c r="AW455" s="184" t="s">
        <v>31</v>
      </c>
      <c r="AX455" s="184" t="s">
        <v>70</v>
      </c>
      <c r="AY455" s="185" t="s">
        <v>133</v>
      </c>
    </row>
    <row r="456" spans="2:51" s="189" customFormat="1" x14ac:dyDescent="0.2">
      <c r="B456" s="188"/>
      <c r="C456" s="217"/>
      <c r="D456" s="210" t="s">
        <v>146</v>
      </c>
      <c r="E456" s="218" t="s">
        <v>3</v>
      </c>
      <c r="F456" s="219" t="s">
        <v>938</v>
      </c>
      <c r="G456" s="217"/>
      <c r="H456" s="220">
        <v>47.52</v>
      </c>
      <c r="L456" s="188"/>
      <c r="M456" s="191"/>
      <c r="T456" s="192"/>
      <c r="AT456" s="190" t="s">
        <v>146</v>
      </c>
      <c r="AU456" s="190" t="s">
        <v>79</v>
      </c>
      <c r="AV456" s="189" t="s">
        <v>79</v>
      </c>
      <c r="AW456" s="189" t="s">
        <v>31</v>
      </c>
      <c r="AX456" s="189" t="s">
        <v>70</v>
      </c>
      <c r="AY456" s="190" t="s">
        <v>133</v>
      </c>
    </row>
    <row r="457" spans="2:51" s="184" customFormat="1" x14ac:dyDescent="0.2">
      <c r="B457" s="183"/>
      <c r="C457" s="214"/>
      <c r="D457" s="210" t="s">
        <v>146</v>
      </c>
      <c r="E457" s="215" t="s">
        <v>3</v>
      </c>
      <c r="F457" s="216" t="s">
        <v>939</v>
      </c>
      <c r="G457" s="214"/>
      <c r="H457" s="215" t="s">
        <v>3</v>
      </c>
      <c r="L457" s="183"/>
      <c r="M457" s="186"/>
      <c r="T457" s="187"/>
      <c r="AT457" s="185" t="s">
        <v>146</v>
      </c>
      <c r="AU457" s="185" t="s">
        <v>79</v>
      </c>
      <c r="AV457" s="184" t="s">
        <v>77</v>
      </c>
      <c r="AW457" s="184" t="s">
        <v>31</v>
      </c>
      <c r="AX457" s="184" t="s">
        <v>70</v>
      </c>
      <c r="AY457" s="185" t="s">
        <v>133</v>
      </c>
    </row>
    <row r="458" spans="2:51" s="189" customFormat="1" x14ac:dyDescent="0.2">
      <c r="B458" s="188"/>
      <c r="C458" s="217"/>
      <c r="D458" s="210" t="s">
        <v>146</v>
      </c>
      <c r="E458" s="218" t="s">
        <v>3</v>
      </c>
      <c r="F458" s="219" t="s">
        <v>940</v>
      </c>
      <c r="G458" s="217"/>
      <c r="H458" s="220">
        <v>65.010000000000005</v>
      </c>
      <c r="L458" s="188"/>
      <c r="M458" s="191"/>
      <c r="T458" s="192"/>
      <c r="AT458" s="190" t="s">
        <v>146</v>
      </c>
      <c r="AU458" s="190" t="s">
        <v>79</v>
      </c>
      <c r="AV458" s="189" t="s">
        <v>79</v>
      </c>
      <c r="AW458" s="189" t="s">
        <v>31</v>
      </c>
      <c r="AX458" s="189" t="s">
        <v>70</v>
      </c>
      <c r="AY458" s="190" t="s">
        <v>133</v>
      </c>
    </row>
    <row r="459" spans="2:51" s="184" customFormat="1" x14ac:dyDescent="0.2">
      <c r="B459" s="183"/>
      <c r="C459" s="214"/>
      <c r="D459" s="210" t="s">
        <v>146</v>
      </c>
      <c r="E459" s="215" t="s">
        <v>3</v>
      </c>
      <c r="F459" s="216" t="s">
        <v>927</v>
      </c>
      <c r="G459" s="214"/>
      <c r="H459" s="215" t="s">
        <v>3</v>
      </c>
      <c r="L459" s="183"/>
      <c r="M459" s="186"/>
      <c r="T459" s="187"/>
      <c r="AT459" s="185" t="s">
        <v>146</v>
      </c>
      <c r="AU459" s="185" t="s">
        <v>79</v>
      </c>
      <c r="AV459" s="184" t="s">
        <v>77</v>
      </c>
      <c r="AW459" s="184" t="s">
        <v>31</v>
      </c>
      <c r="AX459" s="184" t="s">
        <v>70</v>
      </c>
      <c r="AY459" s="185" t="s">
        <v>133</v>
      </c>
    </row>
    <row r="460" spans="2:51" s="189" customFormat="1" x14ac:dyDescent="0.2">
      <c r="B460" s="188"/>
      <c r="C460" s="217"/>
      <c r="D460" s="210" t="s">
        <v>146</v>
      </c>
      <c r="E460" s="218" t="s">
        <v>3</v>
      </c>
      <c r="F460" s="219" t="s">
        <v>942</v>
      </c>
      <c r="G460" s="217"/>
      <c r="H460" s="220">
        <v>14.84</v>
      </c>
      <c r="L460" s="188"/>
      <c r="M460" s="191"/>
      <c r="T460" s="192"/>
      <c r="AT460" s="190" t="s">
        <v>146</v>
      </c>
      <c r="AU460" s="190" t="s">
        <v>79</v>
      </c>
      <c r="AV460" s="189" t="s">
        <v>79</v>
      </c>
      <c r="AW460" s="189" t="s">
        <v>31</v>
      </c>
      <c r="AX460" s="189" t="s">
        <v>70</v>
      </c>
      <c r="AY460" s="190" t="s">
        <v>133</v>
      </c>
    </row>
    <row r="461" spans="2:51" s="184" customFormat="1" x14ac:dyDescent="0.2">
      <c r="B461" s="183"/>
      <c r="C461" s="214"/>
      <c r="D461" s="210" t="s">
        <v>146</v>
      </c>
      <c r="E461" s="215" t="s">
        <v>3</v>
      </c>
      <c r="F461" s="216" t="s">
        <v>929</v>
      </c>
      <c r="G461" s="214"/>
      <c r="H461" s="215" t="s">
        <v>3</v>
      </c>
      <c r="L461" s="183"/>
      <c r="M461" s="186"/>
      <c r="T461" s="187"/>
      <c r="AT461" s="185" t="s">
        <v>146</v>
      </c>
      <c r="AU461" s="185" t="s">
        <v>79</v>
      </c>
      <c r="AV461" s="184" t="s">
        <v>77</v>
      </c>
      <c r="AW461" s="184" t="s">
        <v>31</v>
      </c>
      <c r="AX461" s="184" t="s">
        <v>70</v>
      </c>
      <c r="AY461" s="185" t="s">
        <v>133</v>
      </c>
    </row>
    <row r="462" spans="2:51" s="189" customFormat="1" x14ac:dyDescent="0.2">
      <c r="B462" s="188"/>
      <c r="C462" s="217"/>
      <c r="D462" s="210" t="s">
        <v>146</v>
      </c>
      <c r="E462" s="218" t="s">
        <v>3</v>
      </c>
      <c r="F462" s="219" t="s">
        <v>943</v>
      </c>
      <c r="G462" s="217"/>
      <c r="H462" s="220">
        <v>3.29</v>
      </c>
      <c r="L462" s="188"/>
      <c r="M462" s="191"/>
      <c r="T462" s="192"/>
      <c r="AT462" s="190" t="s">
        <v>146</v>
      </c>
      <c r="AU462" s="190" t="s">
        <v>79</v>
      </c>
      <c r="AV462" s="189" t="s">
        <v>79</v>
      </c>
      <c r="AW462" s="189" t="s">
        <v>31</v>
      </c>
      <c r="AX462" s="189" t="s">
        <v>70</v>
      </c>
      <c r="AY462" s="190" t="s">
        <v>133</v>
      </c>
    </row>
    <row r="463" spans="2:51" s="184" customFormat="1" x14ac:dyDescent="0.2">
      <c r="B463" s="183"/>
      <c r="C463" s="214"/>
      <c r="D463" s="210" t="s">
        <v>146</v>
      </c>
      <c r="E463" s="215" t="s">
        <v>3</v>
      </c>
      <c r="F463" s="216" t="s">
        <v>931</v>
      </c>
      <c r="G463" s="214"/>
      <c r="H463" s="215" t="s">
        <v>3</v>
      </c>
      <c r="L463" s="183"/>
      <c r="M463" s="186"/>
      <c r="T463" s="187"/>
      <c r="AT463" s="185" t="s">
        <v>146</v>
      </c>
      <c r="AU463" s="185" t="s">
        <v>79</v>
      </c>
      <c r="AV463" s="184" t="s">
        <v>77</v>
      </c>
      <c r="AW463" s="184" t="s">
        <v>31</v>
      </c>
      <c r="AX463" s="184" t="s">
        <v>70</v>
      </c>
      <c r="AY463" s="185" t="s">
        <v>133</v>
      </c>
    </row>
    <row r="464" spans="2:51" s="189" customFormat="1" x14ac:dyDescent="0.2">
      <c r="B464" s="188"/>
      <c r="C464" s="217"/>
      <c r="D464" s="210" t="s">
        <v>146</v>
      </c>
      <c r="E464" s="218" t="s">
        <v>3</v>
      </c>
      <c r="F464" s="219" t="s">
        <v>944</v>
      </c>
      <c r="G464" s="217"/>
      <c r="H464" s="220">
        <v>1.42</v>
      </c>
      <c r="L464" s="188"/>
      <c r="M464" s="191"/>
      <c r="T464" s="192"/>
      <c r="AT464" s="190" t="s">
        <v>146</v>
      </c>
      <c r="AU464" s="190" t="s">
        <v>79</v>
      </c>
      <c r="AV464" s="189" t="s">
        <v>79</v>
      </c>
      <c r="AW464" s="189" t="s">
        <v>31</v>
      </c>
      <c r="AX464" s="189" t="s">
        <v>70</v>
      </c>
      <c r="AY464" s="190" t="s">
        <v>133</v>
      </c>
    </row>
    <row r="465" spans="2:65" s="184" customFormat="1" x14ac:dyDescent="0.2">
      <c r="B465" s="183"/>
      <c r="C465" s="214"/>
      <c r="D465" s="210" t="s">
        <v>146</v>
      </c>
      <c r="E465" s="215" t="s">
        <v>3</v>
      </c>
      <c r="F465" s="216" t="s">
        <v>933</v>
      </c>
      <c r="G465" s="214"/>
      <c r="H465" s="215" t="s">
        <v>3</v>
      </c>
      <c r="L465" s="183"/>
      <c r="M465" s="186"/>
      <c r="T465" s="187"/>
      <c r="AT465" s="185" t="s">
        <v>146</v>
      </c>
      <c r="AU465" s="185" t="s">
        <v>79</v>
      </c>
      <c r="AV465" s="184" t="s">
        <v>77</v>
      </c>
      <c r="AW465" s="184" t="s">
        <v>31</v>
      </c>
      <c r="AX465" s="184" t="s">
        <v>70</v>
      </c>
      <c r="AY465" s="185" t="s">
        <v>133</v>
      </c>
    </row>
    <row r="466" spans="2:65" s="189" customFormat="1" x14ac:dyDescent="0.2">
      <c r="B466" s="188"/>
      <c r="C466" s="217"/>
      <c r="D466" s="210" t="s">
        <v>146</v>
      </c>
      <c r="E466" s="218" t="s">
        <v>3</v>
      </c>
      <c r="F466" s="219" t="s">
        <v>945</v>
      </c>
      <c r="G466" s="217"/>
      <c r="H466" s="220">
        <v>16.579999999999998</v>
      </c>
      <c r="L466" s="188"/>
      <c r="M466" s="191"/>
      <c r="T466" s="192"/>
      <c r="AT466" s="190" t="s">
        <v>146</v>
      </c>
      <c r="AU466" s="190" t="s">
        <v>79</v>
      </c>
      <c r="AV466" s="189" t="s">
        <v>79</v>
      </c>
      <c r="AW466" s="189" t="s">
        <v>31</v>
      </c>
      <c r="AX466" s="189" t="s">
        <v>70</v>
      </c>
      <c r="AY466" s="190" t="s">
        <v>133</v>
      </c>
    </row>
    <row r="467" spans="2:65" s="184" customFormat="1" x14ac:dyDescent="0.2">
      <c r="B467" s="183"/>
      <c r="C467" s="214"/>
      <c r="D467" s="210" t="s">
        <v>146</v>
      </c>
      <c r="E467" s="215" t="s">
        <v>3</v>
      </c>
      <c r="F467" s="216" t="s">
        <v>935</v>
      </c>
      <c r="G467" s="214"/>
      <c r="H467" s="215" t="s">
        <v>3</v>
      </c>
      <c r="L467" s="183"/>
      <c r="M467" s="186"/>
      <c r="T467" s="187"/>
      <c r="AT467" s="185" t="s">
        <v>146</v>
      </c>
      <c r="AU467" s="185" t="s">
        <v>79</v>
      </c>
      <c r="AV467" s="184" t="s">
        <v>77</v>
      </c>
      <c r="AW467" s="184" t="s">
        <v>31</v>
      </c>
      <c r="AX467" s="184" t="s">
        <v>70</v>
      </c>
      <c r="AY467" s="185" t="s">
        <v>133</v>
      </c>
    </row>
    <row r="468" spans="2:65" s="189" customFormat="1" x14ac:dyDescent="0.2">
      <c r="B468" s="188"/>
      <c r="C468" s="217"/>
      <c r="D468" s="210" t="s">
        <v>146</v>
      </c>
      <c r="E468" s="218" t="s">
        <v>3</v>
      </c>
      <c r="F468" s="219" t="s">
        <v>946</v>
      </c>
      <c r="G468" s="217"/>
      <c r="H468" s="220">
        <v>11.63</v>
      </c>
      <c r="L468" s="188"/>
      <c r="M468" s="191"/>
      <c r="T468" s="192"/>
      <c r="AT468" s="190" t="s">
        <v>146</v>
      </c>
      <c r="AU468" s="190" t="s">
        <v>79</v>
      </c>
      <c r="AV468" s="189" t="s">
        <v>79</v>
      </c>
      <c r="AW468" s="189" t="s">
        <v>31</v>
      </c>
      <c r="AX468" s="189" t="s">
        <v>70</v>
      </c>
      <c r="AY468" s="190" t="s">
        <v>133</v>
      </c>
    </row>
    <row r="469" spans="2:65" s="184" customFormat="1" x14ac:dyDescent="0.2">
      <c r="B469" s="183"/>
      <c r="C469" s="214"/>
      <c r="D469" s="210" t="s">
        <v>146</v>
      </c>
      <c r="E469" s="215" t="s">
        <v>3</v>
      </c>
      <c r="F469" s="216" t="s">
        <v>937</v>
      </c>
      <c r="G469" s="214"/>
      <c r="H469" s="215" t="s">
        <v>3</v>
      </c>
      <c r="L469" s="183"/>
      <c r="M469" s="186"/>
      <c r="T469" s="187"/>
      <c r="AT469" s="185" t="s">
        <v>146</v>
      </c>
      <c r="AU469" s="185" t="s">
        <v>79</v>
      </c>
      <c r="AV469" s="184" t="s">
        <v>77</v>
      </c>
      <c r="AW469" s="184" t="s">
        <v>31</v>
      </c>
      <c r="AX469" s="184" t="s">
        <v>70</v>
      </c>
      <c r="AY469" s="185" t="s">
        <v>133</v>
      </c>
    </row>
    <row r="470" spans="2:65" s="189" customFormat="1" x14ac:dyDescent="0.2">
      <c r="B470" s="188"/>
      <c r="C470" s="217"/>
      <c r="D470" s="210" t="s">
        <v>146</v>
      </c>
      <c r="E470" s="218" t="s">
        <v>3</v>
      </c>
      <c r="F470" s="219" t="s">
        <v>947</v>
      </c>
      <c r="G470" s="217"/>
      <c r="H470" s="220">
        <v>12.53</v>
      </c>
      <c r="L470" s="188"/>
      <c r="M470" s="191"/>
      <c r="T470" s="192"/>
      <c r="AT470" s="190" t="s">
        <v>146</v>
      </c>
      <c r="AU470" s="190" t="s">
        <v>79</v>
      </c>
      <c r="AV470" s="189" t="s">
        <v>79</v>
      </c>
      <c r="AW470" s="189" t="s">
        <v>31</v>
      </c>
      <c r="AX470" s="189" t="s">
        <v>70</v>
      </c>
      <c r="AY470" s="190" t="s">
        <v>133</v>
      </c>
    </row>
    <row r="471" spans="2:65" s="184" customFormat="1" x14ac:dyDescent="0.2">
      <c r="B471" s="183"/>
      <c r="C471" s="214"/>
      <c r="D471" s="210" t="s">
        <v>146</v>
      </c>
      <c r="E471" s="215" t="s">
        <v>3</v>
      </c>
      <c r="F471" s="216" t="s">
        <v>939</v>
      </c>
      <c r="G471" s="214"/>
      <c r="H471" s="215" t="s">
        <v>3</v>
      </c>
      <c r="L471" s="183"/>
      <c r="M471" s="186"/>
      <c r="T471" s="187"/>
      <c r="AT471" s="185" t="s">
        <v>146</v>
      </c>
      <c r="AU471" s="185" t="s">
        <v>79</v>
      </c>
      <c r="AV471" s="184" t="s">
        <v>77</v>
      </c>
      <c r="AW471" s="184" t="s">
        <v>31</v>
      </c>
      <c r="AX471" s="184" t="s">
        <v>70</v>
      </c>
      <c r="AY471" s="185" t="s">
        <v>133</v>
      </c>
    </row>
    <row r="472" spans="2:65" s="189" customFormat="1" x14ac:dyDescent="0.2">
      <c r="B472" s="188"/>
      <c r="C472" s="217"/>
      <c r="D472" s="210" t="s">
        <v>146</v>
      </c>
      <c r="E472" s="218" t="s">
        <v>3</v>
      </c>
      <c r="F472" s="219" t="s">
        <v>948</v>
      </c>
      <c r="G472" s="217"/>
      <c r="H472" s="220">
        <v>23.3</v>
      </c>
      <c r="L472" s="188"/>
      <c r="M472" s="191"/>
      <c r="T472" s="192"/>
      <c r="AT472" s="190" t="s">
        <v>146</v>
      </c>
      <c r="AU472" s="190" t="s">
        <v>79</v>
      </c>
      <c r="AV472" s="189" t="s">
        <v>79</v>
      </c>
      <c r="AW472" s="189" t="s">
        <v>31</v>
      </c>
      <c r="AX472" s="189" t="s">
        <v>70</v>
      </c>
      <c r="AY472" s="190" t="s">
        <v>133</v>
      </c>
    </row>
    <row r="473" spans="2:65" s="197" customFormat="1" x14ac:dyDescent="0.2">
      <c r="B473" s="196"/>
      <c r="C473" s="229"/>
      <c r="D473" s="210" t="s">
        <v>146</v>
      </c>
      <c r="E473" s="230" t="s">
        <v>3</v>
      </c>
      <c r="F473" s="231" t="s">
        <v>281</v>
      </c>
      <c r="G473" s="229"/>
      <c r="H473" s="232">
        <v>414.58</v>
      </c>
      <c r="L473" s="196"/>
      <c r="M473" s="199"/>
      <c r="T473" s="200"/>
      <c r="AT473" s="198" t="s">
        <v>146</v>
      </c>
      <c r="AU473" s="198" t="s">
        <v>79</v>
      </c>
      <c r="AV473" s="197" t="s">
        <v>140</v>
      </c>
      <c r="AW473" s="197" t="s">
        <v>31</v>
      </c>
      <c r="AX473" s="197" t="s">
        <v>77</v>
      </c>
      <c r="AY473" s="198" t="s">
        <v>133</v>
      </c>
    </row>
    <row r="474" spans="2:65" s="164" customFormat="1" ht="26.1" customHeight="1" x14ac:dyDescent="0.2">
      <c r="B474" s="163"/>
      <c r="C474" s="226"/>
      <c r="D474" s="227" t="s">
        <v>69</v>
      </c>
      <c r="E474" s="233" t="s">
        <v>224</v>
      </c>
      <c r="F474" s="233" t="s">
        <v>866</v>
      </c>
      <c r="G474" s="226"/>
      <c r="H474" s="226"/>
      <c r="J474" s="167">
        <f>BK474</f>
        <v>0</v>
      </c>
      <c r="L474" s="163"/>
      <c r="M474" s="168"/>
      <c r="P474" s="169">
        <f>P475+P478</f>
        <v>8.7850000000000001</v>
      </c>
      <c r="R474" s="169">
        <f>R475+R478</f>
        <v>3.27E-2</v>
      </c>
      <c r="T474" s="170">
        <f>T475+T478</f>
        <v>0</v>
      </c>
      <c r="AR474" s="165" t="s">
        <v>156</v>
      </c>
      <c r="AT474" s="171" t="s">
        <v>69</v>
      </c>
      <c r="AU474" s="171" t="s">
        <v>70</v>
      </c>
      <c r="AY474" s="165" t="s">
        <v>133</v>
      </c>
      <c r="BK474" s="172">
        <f>BK475+BK478</f>
        <v>0</v>
      </c>
    </row>
    <row r="475" spans="2:65" s="164" customFormat="1" ht="22.7" customHeight="1" x14ac:dyDescent="0.2">
      <c r="B475" s="163"/>
      <c r="C475" s="226"/>
      <c r="D475" s="227" t="s">
        <v>69</v>
      </c>
      <c r="E475" s="228" t="s">
        <v>867</v>
      </c>
      <c r="F475" s="228" t="s">
        <v>868</v>
      </c>
      <c r="G475" s="226"/>
      <c r="H475" s="226"/>
      <c r="J475" s="174">
        <f>BK475</f>
        <v>0</v>
      </c>
      <c r="L475" s="163"/>
      <c r="M475" s="168"/>
      <c r="P475" s="169">
        <f>SUM(P476:P477)</f>
        <v>0</v>
      </c>
      <c r="R475" s="169">
        <f>SUM(R476:R477)</f>
        <v>0</v>
      </c>
      <c r="T475" s="170">
        <f>SUM(T476:T477)</f>
        <v>0</v>
      </c>
      <c r="AR475" s="165" t="s">
        <v>156</v>
      </c>
      <c r="AT475" s="171" t="s">
        <v>69</v>
      </c>
      <c r="AU475" s="171" t="s">
        <v>77</v>
      </c>
      <c r="AY475" s="165" t="s">
        <v>133</v>
      </c>
      <c r="BK475" s="172">
        <f>SUM(BK476:BK477)</f>
        <v>0</v>
      </c>
    </row>
    <row r="476" spans="2:65" s="108" customFormat="1" ht="16.5" customHeight="1" x14ac:dyDescent="0.2">
      <c r="B476" s="2"/>
      <c r="C476" s="204" t="s">
        <v>506</v>
      </c>
      <c r="D476" s="204" t="s">
        <v>135</v>
      </c>
      <c r="E476" s="205" t="s">
        <v>870</v>
      </c>
      <c r="F476" s="206" t="s">
        <v>871</v>
      </c>
      <c r="G476" s="207" t="s">
        <v>872</v>
      </c>
      <c r="H476" s="208">
        <v>1</v>
      </c>
      <c r="I476" s="86"/>
      <c r="J476" s="4">
        <f>ROUND(I476*H476,2)</f>
        <v>0</v>
      </c>
      <c r="K476" s="3" t="s">
        <v>3</v>
      </c>
      <c r="L476" s="2"/>
      <c r="M476" s="175" t="s">
        <v>3</v>
      </c>
      <c r="N476" s="176" t="s">
        <v>41</v>
      </c>
      <c r="O476" s="177">
        <v>0</v>
      </c>
      <c r="P476" s="177">
        <f>O476*H476</f>
        <v>0</v>
      </c>
      <c r="Q476" s="177">
        <v>0</v>
      </c>
      <c r="R476" s="177">
        <f>Q476*H476</f>
        <v>0</v>
      </c>
      <c r="S476" s="177">
        <v>0</v>
      </c>
      <c r="T476" s="178">
        <f>S476*H476</f>
        <v>0</v>
      </c>
      <c r="AR476" s="179" t="s">
        <v>556</v>
      </c>
      <c r="AT476" s="179" t="s">
        <v>135</v>
      </c>
      <c r="AU476" s="179" t="s">
        <v>79</v>
      </c>
      <c r="AY476" s="99" t="s">
        <v>133</v>
      </c>
      <c r="BE476" s="180">
        <f>IF(N476="základní",J476,0)</f>
        <v>0</v>
      </c>
      <c r="BF476" s="180">
        <f>IF(N476="snížená",J476,0)</f>
        <v>0</v>
      </c>
      <c r="BG476" s="180">
        <f>IF(N476="zákl. přenesená",J476,0)</f>
        <v>0</v>
      </c>
      <c r="BH476" s="180">
        <f>IF(N476="sníž. přenesená",J476,0)</f>
        <v>0</v>
      </c>
      <c r="BI476" s="180">
        <f>IF(N476="nulová",J476,0)</f>
        <v>0</v>
      </c>
      <c r="BJ476" s="99" t="s">
        <v>77</v>
      </c>
      <c r="BK476" s="180">
        <f>ROUND(I476*H476,2)</f>
        <v>0</v>
      </c>
      <c r="BL476" s="99" t="s">
        <v>556</v>
      </c>
      <c r="BM476" s="179" t="s">
        <v>1068</v>
      </c>
    </row>
    <row r="477" spans="2:65" s="108" customFormat="1" x14ac:dyDescent="0.2">
      <c r="B477" s="2"/>
      <c r="C477" s="209"/>
      <c r="D477" s="210" t="s">
        <v>142</v>
      </c>
      <c r="E477" s="209"/>
      <c r="F477" s="211" t="s">
        <v>871</v>
      </c>
      <c r="G477" s="209"/>
      <c r="H477" s="209"/>
      <c r="L477" s="2"/>
      <c r="M477" s="181"/>
      <c r="T477" s="182"/>
      <c r="AT477" s="99" t="s">
        <v>142</v>
      </c>
      <c r="AU477" s="99" t="s">
        <v>79</v>
      </c>
    </row>
    <row r="478" spans="2:65" s="164" customFormat="1" ht="22.7" customHeight="1" x14ac:dyDescent="0.2">
      <c r="B478" s="163"/>
      <c r="C478" s="226"/>
      <c r="D478" s="227" t="s">
        <v>69</v>
      </c>
      <c r="E478" s="228" t="s">
        <v>874</v>
      </c>
      <c r="F478" s="228" t="s">
        <v>875</v>
      </c>
      <c r="G478" s="226"/>
      <c r="H478" s="226"/>
      <c r="J478" s="174">
        <f>BK478</f>
        <v>0</v>
      </c>
      <c r="L478" s="163"/>
      <c r="M478" s="168"/>
      <c r="P478" s="169">
        <f>SUM(P479:P484)</f>
        <v>8.7850000000000001</v>
      </c>
      <c r="R478" s="169">
        <f>SUM(R479:R484)</f>
        <v>3.27E-2</v>
      </c>
      <c r="T478" s="170">
        <f>SUM(T479:T484)</f>
        <v>0</v>
      </c>
      <c r="AR478" s="165" t="s">
        <v>156</v>
      </c>
      <c r="AT478" s="171" t="s">
        <v>69</v>
      </c>
      <c r="AU478" s="171" t="s">
        <v>77</v>
      </c>
      <c r="AY478" s="165" t="s">
        <v>133</v>
      </c>
      <c r="BK478" s="172">
        <f>SUM(BK479:BK484)</f>
        <v>0</v>
      </c>
    </row>
    <row r="479" spans="2:65" s="108" customFormat="1" ht="24.2" customHeight="1" x14ac:dyDescent="0.2">
      <c r="B479" s="2"/>
      <c r="C479" s="204" t="s">
        <v>511</v>
      </c>
      <c r="D479" s="204" t="s">
        <v>135</v>
      </c>
      <c r="E479" s="205" t="s">
        <v>877</v>
      </c>
      <c r="F479" s="206" t="s">
        <v>878</v>
      </c>
      <c r="G479" s="207" t="s">
        <v>258</v>
      </c>
      <c r="H479" s="208">
        <v>40</v>
      </c>
      <c r="I479" s="86"/>
      <c r="J479" s="4">
        <f>ROUND(I479*H479,2)</f>
        <v>0</v>
      </c>
      <c r="K479" s="3" t="s">
        <v>139</v>
      </c>
      <c r="L479" s="2"/>
      <c r="M479" s="175" t="s">
        <v>3</v>
      </c>
      <c r="N479" s="176" t="s">
        <v>41</v>
      </c>
      <c r="O479" s="177">
        <v>0.109</v>
      </c>
      <c r="P479" s="177">
        <f>O479*H479</f>
        <v>4.3600000000000003</v>
      </c>
      <c r="Q479" s="177">
        <v>1.4999999999999999E-4</v>
      </c>
      <c r="R479" s="177">
        <f>Q479*H479</f>
        <v>5.9999999999999993E-3</v>
      </c>
      <c r="S479" s="177">
        <v>0</v>
      </c>
      <c r="T479" s="178">
        <f>S479*H479</f>
        <v>0</v>
      </c>
      <c r="AR479" s="179" t="s">
        <v>556</v>
      </c>
      <c r="AT479" s="179" t="s">
        <v>135</v>
      </c>
      <c r="AU479" s="179" t="s">
        <v>79</v>
      </c>
      <c r="AY479" s="99" t="s">
        <v>133</v>
      </c>
      <c r="BE479" s="180">
        <f>IF(N479="základní",J479,0)</f>
        <v>0</v>
      </c>
      <c r="BF479" s="180">
        <f>IF(N479="snížená",J479,0)</f>
        <v>0</v>
      </c>
      <c r="BG479" s="180">
        <f>IF(N479="zákl. přenesená",J479,0)</f>
        <v>0</v>
      </c>
      <c r="BH479" s="180">
        <f>IF(N479="sníž. přenesená",J479,0)</f>
        <v>0</v>
      </c>
      <c r="BI479" s="180">
        <f>IF(N479="nulová",J479,0)</f>
        <v>0</v>
      </c>
      <c r="BJ479" s="99" t="s">
        <v>77</v>
      </c>
      <c r="BK479" s="180">
        <f>ROUND(I479*H479,2)</f>
        <v>0</v>
      </c>
      <c r="BL479" s="99" t="s">
        <v>556</v>
      </c>
      <c r="BM479" s="179" t="s">
        <v>1069</v>
      </c>
    </row>
    <row r="480" spans="2:65" s="108" customFormat="1" ht="19.5" x14ac:dyDescent="0.2">
      <c r="B480" s="2"/>
      <c r="C480" s="209"/>
      <c r="D480" s="210" t="s">
        <v>142</v>
      </c>
      <c r="E480" s="209"/>
      <c r="F480" s="211" t="s">
        <v>880</v>
      </c>
      <c r="G480" s="209"/>
      <c r="H480" s="209"/>
      <c r="L480" s="2"/>
      <c r="M480" s="181"/>
      <c r="T480" s="182"/>
      <c r="AT480" s="99" t="s">
        <v>142</v>
      </c>
      <c r="AU480" s="99" t="s">
        <v>79</v>
      </c>
    </row>
    <row r="481" spans="2:65" s="108" customFormat="1" x14ac:dyDescent="0.2">
      <c r="B481" s="2"/>
      <c r="C481" s="209"/>
      <c r="D481" s="212" t="s">
        <v>144</v>
      </c>
      <c r="E481" s="209"/>
      <c r="F481" s="213" t="s">
        <v>881</v>
      </c>
      <c r="G481" s="209"/>
      <c r="H481" s="209"/>
      <c r="L481" s="2"/>
      <c r="M481" s="181"/>
      <c r="T481" s="182"/>
      <c r="AT481" s="99" t="s">
        <v>144</v>
      </c>
      <c r="AU481" s="99" t="s">
        <v>79</v>
      </c>
    </row>
    <row r="482" spans="2:65" s="108" customFormat="1" ht="33" customHeight="1" x14ac:dyDescent="0.2">
      <c r="B482" s="2"/>
      <c r="C482" s="204" t="s">
        <v>518</v>
      </c>
      <c r="D482" s="204" t="s">
        <v>135</v>
      </c>
      <c r="E482" s="205" t="s">
        <v>883</v>
      </c>
      <c r="F482" s="206" t="s">
        <v>884</v>
      </c>
      <c r="G482" s="207" t="s">
        <v>258</v>
      </c>
      <c r="H482" s="208">
        <v>15</v>
      </c>
      <c r="I482" s="86"/>
      <c r="J482" s="4">
        <f>ROUND(I482*H482,2)</f>
        <v>0</v>
      </c>
      <c r="K482" s="3" t="s">
        <v>139</v>
      </c>
      <c r="L482" s="2"/>
      <c r="M482" s="175" t="s">
        <v>3</v>
      </c>
      <c r="N482" s="176" t="s">
        <v>41</v>
      </c>
      <c r="O482" s="177">
        <v>0.29499999999999998</v>
      </c>
      <c r="P482" s="177">
        <f>O482*H482</f>
        <v>4.4249999999999998</v>
      </c>
      <c r="Q482" s="177">
        <v>1.7799999999999999E-3</v>
      </c>
      <c r="R482" s="177">
        <f>Q482*H482</f>
        <v>2.6699999999999998E-2</v>
      </c>
      <c r="S482" s="177">
        <v>0</v>
      </c>
      <c r="T482" s="178">
        <f>S482*H482</f>
        <v>0</v>
      </c>
      <c r="AR482" s="179" t="s">
        <v>556</v>
      </c>
      <c r="AT482" s="179" t="s">
        <v>135</v>
      </c>
      <c r="AU482" s="179" t="s">
        <v>79</v>
      </c>
      <c r="AY482" s="99" t="s">
        <v>133</v>
      </c>
      <c r="BE482" s="180">
        <f>IF(N482="základní",J482,0)</f>
        <v>0</v>
      </c>
      <c r="BF482" s="180">
        <f>IF(N482="snížená",J482,0)</f>
        <v>0</v>
      </c>
      <c r="BG482" s="180">
        <f>IF(N482="zákl. přenesená",J482,0)</f>
        <v>0</v>
      </c>
      <c r="BH482" s="180">
        <f>IF(N482="sníž. přenesená",J482,0)</f>
        <v>0</v>
      </c>
      <c r="BI482" s="180">
        <f>IF(N482="nulová",J482,0)</f>
        <v>0</v>
      </c>
      <c r="BJ482" s="99" t="s">
        <v>77</v>
      </c>
      <c r="BK482" s="180">
        <f>ROUND(I482*H482,2)</f>
        <v>0</v>
      </c>
      <c r="BL482" s="99" t="s">
        <v>556</v>
      </c>
      <c r="BM482" s="179" t="s">
        <v>1070</v>
      </c>
    </row>
    <row r="483" spans="2:65" s="108" customFormat="1" ht="19.5" x14ac:dyDescent="0.2">
      <c r="B483" s="2"/>
      <c r="C483" s="209"/>
      <c r="D483" s="210" t="s">
        <v>142</v>
      </c>
      <c r="E483" s="209"/>
      <c r="F483" s="211" t="s">
        <v>886</v>
      </c>
      <c r="G483" s="209"/>
      <c r="H483" s="209"/>
      <c r="L483" s="2"/>
      <c r="M483" s="181"/>
      <c r="T483" s="182"/>
      <c r="AT483" s="99" t="s">
        <v>142</v>
      </c>
      <c r="AU483" s="99" t="s">
        <v>79</v>
      </c>
    </row>
    <row r="484" spans="2:65" s="108" customFormat="1" x14ac:dyDescent="0.2">
      <c r="B484" s="2"/>
      <c r="C484" s="209"/>
      <c r="D484" s="212" t="s">
        <v>144</v>
      </c>
      <c r="E484" s="209"/>
      <c r="F484" s="213" t="s">
        <v>887</v>
      </c>
      <c r="G484" s="209"/>
      <c r="H484" s="209"/>
      <c r="L484" s="2"/>
      <c r="M484" s="201"/>
      <c r="N484" s="202"/>
      <c r="O484" s="202"/>
      <c r="P484" s="202"/>
      <c r="Q484" s="202"/>
      <c r="R484" s="202"/>
      <c r="S484" s="202"/>
      <c r="T484" s="203"/>
      <c r="AT484" s="99" t="s">
        <v>144</v>
      </c>
      <c r="AU484" s="99" t="s">
        <v>79</v>
      </c>
    </row>
    <row r="485" spans="2:65" s="108" customFormat="1" ht="6.95" customHeight="1" x14ac:dyDescent="0.2">
      <c r="B485" s="131"/>
      <c r="C485" s="132"/>
      <c r="D485" s="132"/>
      <c r="E485" s="132"/>
      <c r="F485" s="132"/>
      <c r="G485" s="132"/>
      <c r="H485" s="132"/>
      <c r="I485" s="132"/>
      <c r="J485" s="132"/>
      <c r="K485" s="132"/>
      <c r="L485" s="2"/>
    </row>
  </sheetData>
  <sheetProtection algorithmName="SHA-512" hashValue="WPvDoXuEJ5i9rAioE455EEk5M9q7ULFgirnOYpZL2tZUQba+DSbf8MgqTHLRX+5ci8n5PaJ+z9CKtIsk5UIjwQ==" saltValue="Gr/TiwhYWL3i1Eh71HR/OA==" spinCount="100000" sheet="1" objects="1" scenarios="1"/>
  <autoFilter ref="C94:K484" xr:uid="{00000000-0009-0000-0000-000003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300-000000000000}"/>
    <hyperlink ref="F118" r:id="rId2" xr:uid="{00000000-0004-0000-0300-000001000000}"/>
    <hyperlink ref="F136" r:id="rId3" xr:uid="{00000000-0004-0000-0300-000002000000}"/>
    <hyperlink ref="F155" r:id="rId4" xr:uid="{00000000-0004-0000-0300-000003000000}"/>
    <hyperlink ref="F163" r:id="rId5" xr:uid="{00000000-0004-0000-0300-000004000000}"/>
    <hyperlink ref="F166" r:id="rId6" xr:uid="{00000000-0004-0000-0300-000005000000}"/>
    <hyperlink ref="F184" r:id="rId7" xr:uid="{00000000-0004-0000-0300-000006000000}"/>
    <hyperlink ref="F190" r:id="rId8" xr:uid="{00000000-0004-0000-0300-000007000000}"/>
    <hyperlink ref="F208" r:id="rId9" xr:uid="{00000000-0004-0000-0300-000008000000}"/>
    <hyperlink ref="F214" r:id="rId10" xr:uid="{00000000-0004-0000-0300-000009000000}"/>
    <hyperlink ref="F233" r:id="rId11" xr:uid="{00000000-0004-0000-0300-00000A000000}"/>
    <hyperlink ref="F236" r:id="rId12" xr:uid="{00000000-0004-0000-0300-00000B000000}"/>
    <hyperlink ref="F239" r:id="rId13" xr:uid="{00000000-0004-0000-0300-00000C000000}"/>
    <hyperlink ref="F243" r:id="rId14" xr:uid="{00000000-0004-0000-0300-00000D000000}"/>
    <hyperlink ref="F247" r:id="rId15" xr:uid="{00000000-0004-0000-0300-00000E000000}"/>
    <hyperlink ref="F252" r:id="rId16" xr:uid="{00000000-0004-0000-0300-00000F000000}"/>
    <hyperlink ref="F255" r:id="rId17" xr:uid="{00000000-0004-0000-0300-000010000000}"/>
    <hyperlink ref="F258" r:id="rId18" xr:uid="{00000000-0004-0000-0300-000011000000}"/>
    <hyperlink ref="F261" r:id="rId19" xr:uid="{00000000-0004-0000-0300-000012000000}"/>
    <hyperlink ref="F264" r:id="rId20" xr:uid="{00000000-0004-0000-0300-000013000000}"/>
    <hyperlink ref="F268" r:id="rId21" xr:uid="{00000000-0004-0000-0300-000014000000}"/>
    <hyperlink ref="F271" r:id="rId22" xr:uid="{00000000-0004-0000-0300-000015000000}"/>
    <hyperlink ref="F274" r:id="rId23" xr:uid="{00000000-0004-0000-0300-000016000000}"/>
    <hyperlink ref="F277" r:id="rId24" xr:uid="{00000000-0004-0000-0300-000017000000}"/>
    <hyperlink ref="F280" r:id="rId25" xr:uid="{00000000-0004-0000-0300-000018000000}"/>
    <hyperlink ref="F284" r:id="rId26" xr:uid="{00000000-0004-0000-0300-000019000000}"/>
    <hyperlink ref="F287" r:id="rId27" xr:uid="{00000000-0004-0000-0300-00001A000000}"/>
    <hyperlink ref="F290" r:id="rId28" xr:uid="{00000000-0004-0000-0300-00001B000000}"/>
    <hyperlink ref="F293" r:id="rId29" xr:uid="{00000000-0004-0000-0300-00001C000000}"/>
    <hyperlink ref="F296" r:id="rId30" xr:uid="{00000000-0004-0000-0300-00001D000000}"/>
    <hyperlink ref="F299" r:id="rId31" xr:uid="{00000000-0004-0000-0300-00001E000000}"/>
    <hyperlink ref="F303" r:id="rId32" xr:uid="{00000000-0004-0000-0300-00001F000000}"/>
    <hyperlink ref="F311" r:id="rId33" xr:uid="{00000000-0004-0000-0300-000020000000}"/>
    <hyperlink ref="F315" r:id="rId34" xr:uid="{00000000-0004-0000-0300-000021000000}"/>
    <hyperlink ref="F319" r:id="rId35" xr:uid="{00000000-0004-0000-0300-000022000000}"/>
    <hyperlink ref="F337" r:id="rId36" xr:uid="{00000000-0004-0000-0300-000023000000}"/>
    <hyperlink ref="F358" r:id="rId37" xr:uid="{00000000-0004-0000-0300-000024000000}"/>
    <hyperlink ref="F379" r:id="rId38" xr:uid="{00000000-0004-0000-0300-000025000000}"/>
    <hyperlink ref="F383" r:id="rId39" xr:uid="{00000000-0004-0000-0300-000026000000}"/>
    <hyperlink ref="F386" r:id="rId40" xr:uid="{00000000-0004-0000-0300-000027000000}"/>
    <hyperlink ref="F389" r:id="rId41" xr:uid="{00000000-0004-0000-0300-000028000000}"/>
    <hyperlink ref="F395" r:id="rId42" xr:uid="{00000000-0004-0000-0300-000029000000}"/>
    <hyperlink ref="F404" r:id="rId43" xr:uid="{00000000-0004-0000-0300-00002A000000}"/>
    <hyperlink ref="F410" r:id="rId44" xr:uid="{00000000-0004-0000-0300-00002B000000}"/>
    <hyperlink ref="F413" r:id="rId45" xr:uid="{00000000-0004-0000-0300-00002C000000}"/>
    <hyperlink ref="F417" r:id="rId46" xr:uid="{00000000-0004-0000-0300-00002D000000}"/>
    <hyperlink ref="F420" r:id="rId47" xr:uid="{00000000-0004-0000-0300-00002E000000}"/>
    <hyperlink ref="F441" r:id="rId48" xr:uid="{00000000-0004-0000-0300-00002F000000}"/>
    <hyperlink ref="F444" r:id="rId49" xr:uid="{00000000-0004-0000-0300-000030000000}"/>
    <hyperlink ref="F481" r:id="rId50" xr:uid="{00000000-0004-0000-0300-000031000000}"/>
    <hyperlink ref="F484" r:id="rId51" xr:uid="{00000000-0004-0000-0300-00003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8"/>
  <sheetViews>
    <sheetView showGridLines="0" topLeftCell="A75" workbookViewId="0">
      <selection activeCell="I84" sqref="I84"/>
    </sheetView>
  </sheetViews>
  <sheetFormatPr defaultColWidth="8.6640625" defaultRowHeight="11.25" x14ac:dyDescent="0.2"/>
  <cols>
    <col min="1" max="1" width="8.1640625" style="96" customWidth="1"/>
    <col min="2" max="2" width="1.1640625" style="96" customWidth="1"/>
    <col min="3" max="3" width="4" style="96" customWidth="1"/>
    <col min="4" max="4" width="4.1640625" style="96" customWidth="1"/>
    <col min="5" max="5" width="17" style="96" customWidth="1"/>
    <col min="6" max="6" width="50.6640625" style="96" customWidth="1"/>
    <col min="7" max="7" width="7.5" style="96" customWidth="1"/>
    <col min="8" max="8" width="14" style="96" customWidth="1"/>
    <col min="9" max="9" width="15.6640625" style="96" customWidth="1"/>
    <col min="10" max="11" width="22.1640625" style="96" customWidth="1"/>
    <col min="12" max="12" width="9.1640625" style="96" customWidth="1"/>
    <col min="13" max="13" width="10.6640625" style="96" hidden="1" customWidth="1"/>
    <col min="14" max="14" width="9.1640625" style="96" hidden="1"/>
    <col min="15" max="20" width="14" style="96" hidden="1" customWidth="1"/>
    <col min="21" max="21" width="16.1640625" style="96" hidden="1" customWidth="1"/>
    <col min="22" max="22" width="12.1640625" style="96" customWidth="1"/>
    <col min="23" max="23" width="16.1640625" style="96" customWidth="1"/>
    <col min="24" max="24" width="12.1640625" style="96" customWidth="1"/>
    <col min="25" max="25" width="15" style="96" customWidth="1"/>
    <col min="26" max="26" width="11" style="96" customWidth="1"/>
    <col min="27" max="27" width="15" style="96" customWidth="1"/>
    <col min="28" max="28" width="16.1640625" style="96" customWidth="1"/>
    <col min="29" max="29" width="11" style="96" customWidth="1"/>
    <col min="30" max="30" width="15" style="96" customWidth="1"/>
    <col min="31" max="31" width="16.1640625" style="96" customWidth="1"/>
    <col min="32" max="43" width="8.6640625" style="96"/>
    <col min="44" max="65" width="9.1640625" style="96" hidden="1"/>
    <col min="66" max="16384" width="8.6640625" style="96"/>
  </cols>
  <sheetData>
    <row r="2" spans="2:46" ht="36.950000000000003" customHeight="1" x14ac:dyDescent="0.2">
      <c r="L2" s="97" t="s">
        <v>6</v>
      </c>
      <c r="M2" s="98"/>
      <c r="N2" s="98"/>
      <c r="O2" s="98"/>
      <c r="P2" s="98"/>
      <c r="Q2" s="98"/>
      <c r="R2" s="98"/>
      <c r="S2" s="98"/>
      <c r="T2" s="98"/>
      <c r="U2" s="98"/>
      <c r="V2" s="98"/>
      <c r="AT2" s="99" t="s">
        <v>88</v>
      </c>
    </row>
    <row r="3" spans="2:46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2"/>
      <c r="AT3" s="99" t="s">
        <v>79</v>
      </c>
    </row>
    <row r="4" spans="2:46" ht="24.95" customHeight="1" x14ac:dyDescent="0.2">
      <c r="B4" s="102"/>
      <c r="D4" s="103" t="s">
        <v>89</v>
      </c>
      <c r="L4" s="102"/>
      <c r="M4" s="104" t="s">
        <v>11</v>
      </c>
      <c r="AT4" s="99" t="s">
        <v>4</v>
      </c>
    </row>
    <row r="5" spans="2:46" ht="6.95" customHeight="1" x14ac:dyDescent="0.2">
      <c r="B5" s="102"/>
      <c r="L5" s="102"/>
    </row>
    <row r="6" spans="2:46" ht="12" customHeight="1" x14ac:dyDescent="0.2">
      <c r="B6" s="102"/>
      <c r="D6" s="105" t="s">
        <v>15</v>
      </c>
      <c r="L6" s="102"/>
    </row>
    <row r="7" spans="2:46" ht="16.5" customHeight="1" x14ac:dyDescent="0.2">
      <c r="B7" s="102"/>
      <c r="E7" s="106" t="str">
        <f>'Rekapitulace stavby'!K6</f>
        <v>Modernizace učeben ZŠ Slezská Ostrava II (PD, AD, IČ)</v>
      </c>
      <c r="F7" s="107"/>
      <c r="G7" s="107"/>
      <c r="H7" s="107"/>
      <c r="L7" s="102"/>
    </row>
    <row r="8" spans="2:46" s="108" customFormat="1" ht="12" customHeight="1" x14ac:dyDescent="0.2">
      <c r="B8" s="2"/>
      <c r="D8" s="105" t="s">
        <v>90</v>
      </c>
      <c r="L8" s="2"/>
    </row>
    <row r="9" spans="2:46" s="108" customFormat="1" ht="30" customHeight="1" x14ac:dyDescent="0.2">
      <c r="B9" s="2"/>
      <c r="E9" s="109" t="s">
        <v>1071</v>
      </c>
      <c r="F9" s="110"/>
      <c r="G9" s="110"/>
      <c r="H9" s="110"/>
      <c r="L9" s="2"/>
    </row>
    <row r="10" spans="2:46" s="108" customFormat="1" x14ac:dyDescent="0.2">
      <c r="B10" s="2"/>
      <c r="L10" s="2"/>
    </row>
    <row r="11" spans="2:46" s="108" customFormat="1" ht="12" customHeight="1" x14ac:dyDescent="0.2">
      <c r="B11" s="2"/>
      <c r="D11" s="105" t="s">
        <v>17</v>
      </c>
      <c r="F11" s="111" t="s">
        <v>3</v>
      </c>
      <c r="I11" s="105" t="s">
        <v>18</v>
      </c>
      <c r="J11" s="111" t="s">
        <v>3</v>
      </c>
      <c r="L11" s="2"/>
    </row>
    <row r="12" spans="2:46" s="108" customFormat="1" ht="12" customHeight="1" x14ac:dyDescent="0.2">
      <c r="B12" s="2"/>
      <c r="D12" s="105" t="s">
        <v>19</v>
      </c>
      <c r="F12" s="111" t="s">
        <v>20</v>
      </c>
      <c r="I12" s="105" t="s">
        <v>21</v>
      </c>
      <c r="J12" s="112" t="str">
        <f>'Rekapitulace stavby'!AN8</f>
        <v>30. 6. 2022</v>
      </c>
      <c r="L12" s="2"/>
    </row>
    <row r="13" spans="2:46" s="108" customFormat="1" ht="10.7" customHeight="1" x14ac:dyDescent="0.2">
      <c r="B13" s="2"/>
      <c r="L13" s="2"/>
    </row>
    <row r="14" spans="2:46" s="108" customFormat="1" ht="12" customHeight="1" x14ac:dyDescent="0.2">
      <c r="B14" s="2"/>
      <c r="D14" s="105" t="s">
        <v>23</v>
      </c>
      <c r="I14" s="105" t="s">
        <v>24</v>
      </c>
      <c r="J14" s="111" t="s">
        <v>3</v>
      </c>
      <c r="L14" s="2"/>
    </row>
    <row r="15" spans="2:46" s="108" customFormat="1" ht="18" customHeight="1" x14ac:dyDescent="0.2">
      <c r="B15" s="2"/>
      <c r="E15" s="111" t="s">
        <v>25</v>
      </c>
      <c r="I15" s="105" t="s">
        <v>26</v>
      </c>
      <c r="J15" s="111" t="s">
        <v>3</v>
      </c>
      <c r="L15" s="2"/>
    </row>
    <row r="16" spans="2:46" s="108" customFormat="1" ht="6.95" customHeight="1" x14ac:dyDescent="0.2">
      <c r="B16" s="2"/>
      <c r="L16" s="2"/>
    </row>
    <row r="17" spans="2:12" s="108" customFormat="1" ht="12" customHeight="1" x14ac:dyDescent="0.2">
      <c r="B17" s="2"/>
      <c r="D17" s="105" t="s">
        <v>27</v>
      </c>
      <c r="I17" s="105" t="s">
        <v>24</v>
      </c>
      <c r="J17" s="111" t="str">
        <f>'Rekapitulace stavby'!AN13</f>
        <v/>
      </c>
      <c r="L17" s="2"/>
    </row>
    <row r="18" spans="2:12" s="108" customFormat="1" ht="18" customHeight="1" x14ac:dyDescent="0.2">
      <c r="B18" s="2"/>
      <c r="E18" s="113" t="str">
        <f>'Rekapitulace stavby'!E14</f>
        <v xml:space="preserve"> </v>
      </c>
      <c r="F18" s="113"/>
      <c r="G18" s="113"/>
      <c r="H18" s="113"/>
      <c r="I18" s="105" t="s">
        <v>26</v>
      </c>
      <c r="J18" s="111" t="str">
        <f>'Rekapitulace stavby'!AN14</f>
        <v/>
      </c>
      <c r="L18" s="2"/>
    </row>
    <row r="19" spans="2:12" s="108" customFormat="1" ht="6.95" customHeight="1" x14ac:dyDescent="0.2">
      <c r="B19" s="2"/>
      <c r="L19" s="2"/>
    </row>
    <row r="20" spans="2:12" s="108" customFormat="1" ht="12" customHeight="1" x14ac:dyDescent="0.2">
      <c r="B20" s="2"/>
      <c r="D20" s="105" t="s">
        <v>29</v>
      </c>
      <c r="I20" s="105" t="s">
        <v>24</v>
      </c>
      <c r="J20" s="111" t="s">
        <v>3</v>
      </c>
      <c r="L20" s="2"/>
    </row>
    <row r="21" spans="2:12" s="108" customFormat="1" ht="18" customHeight="1" x14ac:dyDescent="0.2">
      <c r="B21" s="2"/>
      <c r="E21" s="111" t="s">
        <v>30</v>
      </c>
      <c r="I21" s="105" t="s">
        <v>26</v>
      </c>
      <c r="J21" s="111" t="s">
        <v>3</v>
      </c>
      <c r="L21" s="2"/>
    </row>
    <row r="22" spans="2:12" s="108" customFormat="1" ht="6.95" customHeight="1" x14ac:dyDescent="0.2">
      <c r="B22" s="2"/>
      <c r="L22" s="2"/>
    </row>
    <row r="23" spans="2:12" s="108" customFormat="1" ht="12" customHeight="1" x14ac:dyDescent="0.2">
      <c r="B23" s="2"/>
      <c r="D23" s="105" t="s">
        <v>32</v>
      </c>
      <c r="I23" s="105" t="s">
        <v>24</v>
      </c>
      <c r="J23" s="111" t="s">
        <v>3</v>
      </c>
      <c r="L23" s="2"/>
    </row>
    <row r="24" spans="2:12" s="108" customFormat="1" ht="18" customHeight="1" x14ac:dyDescent="0.2">
      <c r="B24" s="2"/>
      <c r="E24" s="111" t="s">
        <v>33</v>
      </c>
      <c r="I24" s="105" t="s">
        <v>26</v>
      </c>
      <c r="J24" s="111" t="s">
        <v>3</v>
      </c>
      <c r="L24" s="2"/>
    </row>
    <row r="25" spans="2:12" s="108" customFormat="1" ht="6.95" customHeight="1" x14ac:dyDescent="0.2">
      <c r="B25" s="2"/>
      <c r="L25" s="2"/>
    </row>
    <row r="26" spans="2:12" s="108" customFormat="1" ht="12" customHeight="1" x14ac:dyDescent="0.2">
      <c r="B26" s="2"/>
      <c r="D26" s="105" t="s">
        <v>34</v>
      </c>
      <c r="L26" s="2"/>
    </row>
    <row r="27" spans="2:12" s="115" customFormat="1" ht="71.25" customHeight="1" x14ac:dyDescent="0.2">
      <c r="B27" s="114"/>
      <c r="E27" s="116" t="s">
        <v>35</v>
      </c>
      <c r="F27" s="116"/>
      <c r="G27" s="116"/>
      <c r="H27" s="116"/>
      <c r="L27" s="114"/>
    </row>
    <row r="28" spans="2:12" s="108" customFormat="1" ht="6.95" customHeight="1" x14ac:dyDescent="0.2">
      <c r="B28" s="2"/>
      <c r="L28" s="2"/>
    </row>
    <row r="29" spans="2:12" s="108" customFormat="1" ht="6.95" customHeight="1" x14ac:dyDescent="0.2">
      <c r="B29" s="2"/>
      <c r="D29" s="117"/>
      <c r="E29" s="117"/>
      <c r="F29" s="117"/>
      <c r="G29" s="117"/>
      <c r="H29" s="117"/>
      <c r="I29" s="117"/>
      <c r="J29" s="117"/>
      <c r="K29" s="117"/>
      <c r="L29" s="2"/>
    </row>
    <row r="30" spans="2:12" s="108" customFormat="1" ht="25.5" customHeight="1" x14ac:dyDescent="0.2">
      <c r="B30" s="2"/>
      <c r="D30" s="118" t="s">
        <v>36</v>
      </c>
      <c r="J30" s="119">
        <f>ROUND(J81, 2)</f>
        <v>0</v>
      </c>
      <c r="L30" s="2"/>
    </row>
    <row r="31" spans="2:12" s="108" customFormat="1" ht="6.95" customHeight="1" x14ac:dyDescent="0.2">
      <c r="B31" s="2"/>
      <c r="D31" s="117"/>
      <c r="E31" s="117"/>
      <c r="F31" s="117"/>
      <c r="G31" s="117"/>
      <c r="H31" s="117"/>
      <c r="I31" s="117"/>
      <c r="J31" s="117"/>
      <c r="K31" s="117"/>
      <c r="L31" s="2"/>
    </row>
    <row r="32" spans="2:12" s="108" customFormat="1" ht="14.45" customHeight="1" x14ac:dyDescent="0.2">
      <c r="B32" s="2"/>
      <c r="F32" s="120" t="s">
        <v>38</v>
      </c>
      <c r="I32" s="120" t="s">
        <v>37</v>
      </c>
      <c r="J32" s="120" t="s">
        <v>39</v>
      </c>
      <c r="L32" s="2"/>
    </row>
    <row r="33" spans="2:12" s="108" customFormat="1" ht="14.45" customHeight="1" x14ac:dyDescent="0.2">
      <c r="B33" s="2"/>
      <c r="D33" s="121" t="s">
        <v>40</v>
      </c>
      <c r="E33" s="105" t="s">
        <v>41</v>
      </c>
      <c r="F33" s="122">
        <f>ROUND((SUM(BE81:BE107)),  2)</f>
        <v>0</v>
      </c>
      <c r="I33" s="123">
        <v>0.21</v>
      </c>
      <c r="J33" s="122">
        <f>ROUND(((SUM(BE81:BE107))*I33),  2)</f>
        <v>0</v>
      </c>
      <c r="L33" s="2"/>
    </row>
    <row r="34" spans="2:12" s="108" customFormat="1" ht="14.45" customHeight="1" x14ac:dyDescent="0.2">
      <c r="B34" s="2"/>
      <c r="E34" s="105" t="s">
        <v>42</v>
      </c>
      <c r="F34" s="122">
        <f>ROUND((SUM(BF81:BF107)),  2)</f>
        <v>0</v>
      </c>
      <c r="I34" s="123">
        <v>0.15</v>
      </c>
      <c r="J34" s="122">
        <f>ROUND(((SUM(BF81:BF107))*I34),  2)</f>
        <v>0</v>
      </c>
      <c r="L34" s="2"/>
    </row>
    <row r="35" spans="2:12" s="108" customFormat="1" ht="14.45" hidden="1" customHeight="1" x14ac:dyDescent="0.2">
      <c r="B35" s="2"/>
      <c r="E35" s="105" t="s">
        <v>43</v>
      </c>
      <c r="F35" s="122">
        <f>ROUND((SUM(BG81:BG107)),  2)</f>
        <v>0</v>
      </c>
      <c r="I35" s="123">
        <v>0.21</v>
      </c>
      <c r="J35" s="122">
        <f>0</f>
        <v>0</v>
      </c>
      <c r="L35" s="2"/>
    </row>
    <row r="36" spans="2:12" s="108" customFormat="1" ht="14.45" hidden="1" customHeight="1" x14ac:dyDescent="0.2">
      <c r="B36" s="2"/>
      <c r="E36" s="105" t="s">
        <v>44</v>
      </c>
      <c r="F36" s="122">
        <f>ROUND((SUM(BH81:BH107)),  2)</f>
        <v>0</v>
      </c>
      <c r="I36" s="123">
        <v>0.15</v>
      </c>
      <c r="J36" s="122">
        <f>0</f>
        <v>0</v>
      </c>
      <c r="L36" s="2"/>
    </row>
    <row r="37" spans="2:12" s="108" customFormat="1" ht="14.45" hidden="1" customHeight="1" x14ac:dyDescent="0.2">
      <c r="B37" s="2"/>
      <c r="E37" s="105" t="s">
        <v>45</v>
      </c>
      <c r="F37" s="122">
        <f>ROUND((SUM(BI81:BI107)),  2)</f>
        <v>0</v>
      </c>
      <c r="I37" s="123">
        <v>0</v>
      </c>
      <c r="J37" s="122">
        <f>0</f>
        <v>0</v>
      </c>
      <c r="L37" s="2"/>
    </row>
    <row r="38" spans="2:12" s="108" customFormat="1" ht="6.95" customHeight="1" x14ac:dyDescent="0.2">
      <c r="B38" s="2"/>
      <c r="L38" s="2"/>
    </row>
    <row r="39" spans="2:12" s="108" customFormat="1" ht="25.5" customHeight="1" x14ac:dyDescent="0.2">
      <c r="B39" s="2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2"/>
    </row>
    <row r="40" spans="2:12" s="108" customFormat="1" ht="14.45" customHeight="1" x14ac:dyDescent="0.2"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2"/>
    </row>
    <row r="44" spans="2:12" s="108" customFormat="1" ht="6.95" customHeight="1" x14ac:dyDescent="0.2"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2"/>
    </row>
    <row r="45" spans="2:12" s="108" customFormat="1" ht="24.95" customHeight="1" x14ac:dyDescent="0.2">
      <c r="B45" s="2"/>
      <c r="C45" s="103" t="s">
        <v>92</v>
      </c>
      <c r="L45" s="2"/>
    </row>
    <row r="46" spans="2:12" s="108" customFormat="1" ht="6.95" customHeight="1" x14ac:dyDescent="0.2">
      <c r="B46" s="2"/>
      <c r="L46" s="2"/>
    </row>
    <row r="47" spans="2:12" s="108" customFormat="1" ht="12" customHeight="1" x14ac:dyDescent="0.2">
      <c r="B47" s="2"/>
      <c r="C47" s="105" t="s">
        <v>15</v>
      </c>
      <c r="L47" s="2"/>
    </row>
    <row r="48" spans="2:12" s="108" customFormat="1" ht="16.5" customHeight="1" x14ac:dyDescent="0.2">
      <c r="B48" s="2"/>
      <c r="E48" s="106" t="str">
        <f>E7</f>
        <v>Modernizace učeben ZŠ Slezská Ostrava II (PD, AD, IČ)</v>
      </c>
      <c r="F48" s="107"/>
      <c r="G48" s="107"/>
      <c r="H48" s="107"/>
      <c r="L48" s="2"/>
    </row>
    <row r="49" spans="2:47" s="108" customFormat="1" ht="12" customHeight="1" x14ac:dyDescent="0.2">
      <c r="B49" s="2"/>
      <c r="C49" s="105" t="s">
        <v>90</v>
      </c>
      <c r="L49" s="2"/>
    </row>
    <row r="50" spans="2:47" s="108" customFormat="1" ht="30" customHeight="1" x14ac:dyDescent="0.2">
      <c r="B50" s="2"/>
      <c r="E50" s="109" t="str">
        <f>E9</f>
        <v>24 - ZŠ Bohumínská - Školní poradenské pracoviště - interiér</v>
      </c>
      <c r="F50" s="110"/>
      <c r="G50" s="110"/>
      <c r="H50" s="110"/>
      <c r="L50" s="2"/>
    </row>
    <row r="51" spans="2:47" s="108" customFormat="1" ht="6.95" customHeight="1" x14ac:dyDescent="0.2">
      <c r="B51" s="2"/>
      <c r="L51" s="2"/>
    </row>
    <row r="52" spans="2:47" s="108" customFormat="1" ht="12" customHeight="1" x14ac:dyDescent="0.2">
      <c r="B52" s="2"/>
      <c r="C52" s="105" t="s">
        <v>19</v>
      </c>
      <c r="F52" s="111" t="str">
        <f>F12</f>
        <v>Slezská Ostrava</v>
      </c>
      <c r="I52" s="105" t="s">
        <v>21</v>
      </c>
      <c r="J52" s="112" t="str">
        <f>IF(J12="","",J12)</f>
        <v>30. 6. 2022</v>
      </c>
      <c r="L52" s="2"/>
    </row>
    <row r="53" spans="2:47" s="108" customFormat="1" ht="6.95" customHeight="1" x14ac:dyDescent="0.2">
      <c r="B53" s="2"/>
      <c r="L53" s="2"/>
    </row>
    <row r="54" spans="2:47" s="108" customFormat="1" ht="15.2" customHeight="1" x14ac:dyDescent="0.2">
      <c r="B54" s="2"/>
      <c r="C54" s="105" t="s">
        <v>23</v>
      </c>
      <c r="F54" s="111" t="str">
        <f>E15</f>
        <v>Městský obvod Slezská Ostrava</v>
      </c>
      <c r="I54" s="105" t="s">
        <v>29</v>
      </c>
      <c r="J54" s="135" t="str">
        <f>E21</f>
        <v>Kapego projekt s.r.o.</v>
      </c>
      <c r="L54" s="2"/>
    </row>
    <row r="55" spans="2:47" s="108" customFormat="1" ht="15.2" customHeight="1" x14ac:dyDescent="0.2">
      <c r="B55" s="2"/>
      <c r="C55" s="105" t="s">
        <v>27</v>
      </c>
      <c r="F55" s="111" t="str">
        <f>IF(E18="","",E18)</f>
        <v xml:space="preserve"> </v>
      </c>
      <c r="I55" s="105" t="s">
        <v>32</v>
      </c>
      <c r="J55" s="135" t="str">
        <f>E24</f>
        <v>Pavel Klus</v>
      </c>
      <c r="L55" s="2"/>
    </row>
    <row r="56" spans="2:47" s="108" customFormat="1" ht="10.35" customHeight="1" x14ac:dyDescent="0.2">
      <c r="B56" s="2"/>
      <c r="L56" s="2"/>
    </row>
    <row r="57" spans="2:47" s="108" customFormat="1" ht="29.25" customHeight="1" x14ac:dyDescent="0.2">
      <c r="B57" s="2"/>
      <c r="C57" s="136" t="s">
        <v>93</v>
      </c>
      <c r="D57" s="124"/>
      <c r="E57" s="124"/>
      <c r="F57" s="124"/>
      <c r="G57" s="124"/>
      <c r="H57" s="124"/>
      <c r="I57" s="124"/>
      <c r="J57" s="137" t="s">
        <v>94</v>
      </c>
      <c r="K57" s="124"/>
      <c r="L57" s="2"/>
    </row>
    <row r="58" spans="2:47" s="108" customFormat="1" ht="10.35" customHeight="1" x14ac:dyDescent="0.2">
      <c r="B58" s="2"/>
      <c r="L58" s="2"/>
    </row>
    <row r="59" spans="2:47" s="108" customFormat="1" ht="22.7" customHeight="1" x14ac:dyDescent="0.2">
      <c r="B59" s="2"/>
      <c r="C59" s="138" t="s">
        <v>68</v>
      </c>
      <c r="J59" s="119">
        <f>J81</f>
        <v>0</v>
      </c>
      <c r="L59" s="2"/>
      <c r="AU59" s="99" t="s">
        <v>95</v>
      </c>
    </row>
    <row r="60" spans="2:47" s="140" customFormat="1" ht="24.95" customHeight="1" x14ac:dyDescent="0.2">
      <c r="B60" s="139"/>
      <c r="D60" s="141" t="s">
        <v>115</v>
      </c>
      <c r="E60" s="142"/>
      <c r="F60" s="142"/>
      <c r="G60" s="142"/>
      <c r="H60" s="142"/>
      <c r="I60" s="142"/>
      <c r="J60" s="143">
        <f>J82</f>
        <v>0</v>
      </c>
      <c r="L60" s="139"/>
    </row>
    <row r="61" spans="2:47" s="145" customFormat="1" ht="20.100000000000001" customHeight="1" x14ac:dyDescent="0.2">
      <c r="B61" s="144"/>
      <c r="D61" s="146" t="s">
        <v>889</v>
      </c>
      <c r="E61" s="147"/>
      <c r="F61" s="147"/>
      <c r="G61" s="147"/>
      <c r="H61" s="147"/>
      <c r="I61" s="147"/>
      <c r="J61" s="148">
        <f>J83</f>
        <v>0</v>
      </c>
      <c r="L61" s="144"/>
    </row>
    <row r="62" spans="2:47" s="108" customFormat="1" ht="21.75" customHeight="1" x14ac:dyDescent="0.2">
      <c r="B62" s="2"/>
      <c r="L62" s="2"/>
    </row>
    <row r="63" spans="2:47" s="108" customFormat="1" ht="6.95" customHeight="1" x14ac:dyDescent="0.2">
      <c r="B63" s="131"/>
      <c r="C63" s="132"/>
      <c r="D63" s="132"/>
      <c r="E63" s="132"/>
      <c r="F63" s="132"/>
      <c r="G63" s="132"/>
      <c r="H63" s="132"/>
      <c r="I63" s="132"/>
      <c r="J63" s="132"/>
      <c r="K63" s="132"/>
      <c r="L63" s="2"/>
    </row>
    <row r="67" spans="2:20" s="108" customFormat="1" ht="6.95" customHeight="1" x14ac:dyDescent="0.2"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2"/>
    </row>
    <row r="68" spans="2:20" s="108" customFormat="1" ht="24.95" customHeight="1" x14ac:dyDescent="0.2">
      <c r="B68" s="2"/>
      <c r="C68" s="103" t="s">
        <v>118</v>
      </c>
      <c r="L68" s="2"/>
    </row>
    <row r="69" spans="2:20" s="108" customFormat="1" ht="6.95" customHeight="1" x14ac:dyDescent="0.2">
      <c r="B69" s="2"/>
      <c r="L69" s="2"/>
    </row>
    <row r="70" spans="2:20" s="108" customFormat="1" ht="12" customHeight="1" x14ac:dyDescent="0.2">
      <c r="B70" s="2"/>
      <c r="C70" s="105" t="s">
        <v>15</v>
      </c>
      <c r="L70" s="2"/>
    </row>
    <row r="71" spans="2:20" s="108" customFormat="1" ht="16.5" customHeight="1" x14ac:dyDescent="0.2">
      <c r="B71" s="2"/>
      <c r="E71" s="106" t="str">
        <f>E7</f>
        <v>Modernizace učeben ZŠ Slezská Ostrava II (PD, AD, IČ)</v>
      </c>
      <c r="F71" s="107"/>
      <c r="G71" s="107"/>
      <c r="H71" s="107"/>
      <c r="L71" s="2"/>
    </row>
    <row r="72" spans="2:20" s="108" customFormat="1" ht="12" customHeight="1" x14ac:dyDescent="0.2">
      <c r="B72" s="2"/>
      <c r="C72" s="105" t="s">
        <v>90</v>
      </c>
      <c r="L72" s="2"/>
    </row>
    <row r="73" spans="2:20" s="108" customFormat="1" ht="30" customHeight="1" x14ac:dyDescent="0.2">
      <c r="B73" s="2"/>
      <c r="E73" s="109" t="str">
        <f>E9</f>
        <v>24 - ZŠ Bohumínská - Školní poradenské pracoviště - interiér</v>
      </c>
      <c r="F73" s="110"/>
      <c r="G73" s="110"/>
      <c r="H73" s="110"/>
      <c r="L73" s="2"/>
    </row>
    <row r="74" spans="2:20" s="108" customFormat="1" ht="6.95" customHeight="1" x14ac:dyDescent="0.2">
      <c r="B74" s="2"/>
      <c r="L74" s="2"/>
    </row>
    <row r="75" spans="2:20" s="108" customFormat="1" ht="12" customHeight="1" x14ac:dyDescent="0.2">
      <c r="B75" s="2"/>
      <c r="C75" s="105" t="s">
        <v>19</v>
      </c>
      <c r="F75" s="111" t="str">
        <f>F12</f>
        <v>Slezská Ostrava</v>
      </c>
      <c r="I75" s="105" t="s">
        <v>21</v>
      </c>
      <c r="J75" s="112" t="str">
        <f>IF(J12="","",J12)</f>
        <v>30. 6. 2022</v>
      </c>
      <c r="L75" s="2"/>
    </row>
    <row r="76" spans="2:20" s="108" customFormat="1" ht="6.95" customHeight="1" x14ac:dyDescent="0.2">
      <c r="B76" s="2"/>
      <c r="L76" s="2"/>
    </row>
    <row r="77" spans="2:20" s="108" customFormat="1" ht="15.2" customHeight="1" x14ac:dyDescent="0.2">
      <c r="B77" s="2"/>
      <c r="C77" s="105" t="s">
        <v>23</v>
      </c>
      <c r="F77" s="111" t="str">
        <f>E15</f>
        <v>Městský obvod Slezská Ostrava</v>
      </c>
      <c r="I77" s="105" t="s">
        <v>29</v>
      </c>
      <c r="J77" s="135" t="str">
        <f>E21</f>
        <v>Kapego projekt s.r.o.</v>
      </c>
      <c r="L77" s="2"/>
    </row>
    <row r="78" spans="2:20" s="108" customFormat="1" ht="15.2" customHeight="1" x14ac:dyDescent="0.2">
      <c r="B78" s="2"/>
      <c r="C78" s="105" t="s">
        <v>27</v>
      </c>
      <c r="F78" s="111" t="str">
        <f>IF(E18="","",E18)</f>
        <v xml:space="preserve"> </v>
      </c>
      <c r="I78" s="105" t="s">
        <v>32</v>
      </c>
      <c r="J78" s="135" t="str">
        <f>E24</f>
        <v>Pavel Klus</v>
      </c>
      <c r="L78" s="2"/>
    </row>
    <row r="79" spans="2:20" s="108" customFormat="1" ht="10.35" customHeight="1" x14ac:dyDescent="0.2">
      <c r="B79" s="2"/>
      <c r="L79" s="2"/>
    </row>
    <row r="80" spans="2:20" s="156" customFormat="1" ht="29.25" customHeight="1" x14ac:dyDescent="0.2">
      <c r="B80" s="149"/>
      <c r="C80" s="150" t="s">
        <v>119</v>
      </c>
      <c r="D80" s="151" t="s">
        <v>55</v>
      </c>
      <c r="E80" s="151" t="s">
        <v>51</v>
      </c>
      <c r="F80" s="151" t="s">
        <v>52</v>
      </c>
      <c r="G80" s="151" t="s">
        <v>120</v>
      </c>
      <c r="H80" s="151" t="s">
        <v>121</v>
      </c>
      <c r="I80" s="151" t="s">
        <v>122</v>
      </c>
      <c r="J80" s="151" t="s">
        <v>94</v>
      </c>
      <c r="K80" s="152" t="s">
        <v>123</v>
      </c>
      <c r="L80" s="149"/>
      <c r="M80" s="153" t="s">
        <v>3</v>
      </c>
      <c r="N80" s="154" t="s">
        <v>40</v>
      </c>
      <c r="O80" s="154" t="s">
        <v>124</v>
      </c>
      <c r="P80" s="154" t="s">
        <v>125</v>
      </c>
      <c r="Q80" s="154" t="s">
        <v>126</v>
      </c>
      <c r="R80" s="154" t="s">
        <v>127</v>
      </c>
      <c r="S80" s="154" t="s">
        <v>128</v>
      </c>
      <c r="T80" s="155" t="s">
        <v>129</v>
      </c>
    </row>
    <row r="81" spans="2:65" s="108" customFormat="1" ht="22.7" customHeight="1" x14ac:dyDescent="0.25">
      <c r="B81" s="2"/>
      <c r="C81" s="157" t="s">
        <v>130</v>
      </c>
      <c r="J81" s="158">
        <f>BK81</f>
        <v>0</v>
      </c>
      <c r="L81" s="2"/>
      <c r="M81" s="159"/>
      <c r="N81" s="117"/>
      <c r="O81" s="117"/>
      <c r="P81" s="160">
        <f>P82</f>
        <v>0</v>
      </c>
      <c r="Q81" s="117"/>
      <c r="R81" s="160">
        <f>R82</f>
        <v>0</v>
      </c>
      <c r="S81" s="117"/>
      <c r="T81" s="161">
        <f>T82</f>
        <v>0</v>
      </c>
      <c r="AT81" s="99" t="s">
        <v>69</v>
      </c>
      <c r="AU81" s="99" t="s">
        <v>95</v>
      </c>
      <c r="BK81" s="162">
        <f>BK82</f>
        <v>0</v>
      </c>
    </row>
    <row r="82" spans="2:65" s="164" customFormat="1" ht="26.1" customHeight="1" x14ac:dyDescent="0.2">
      <c r="B82" s="163"/>
      <c r="D82" s="165" t="s">
        <v>69</v>
      </c>
      <c r="E82" s="166" t="s">
        <v>224</v>
      </c>
      <c r="F82" s="166" t="s">
        <v>866</v>
      </c>
      <c r="J82" s="167">
        <f>BK82</f>
        <v>0</v>
      </c>
      <c r="L82" s="163"/>
      <c r="M82" s="168"/>
      <c r="P82" s="169">
        <f>P83</f>
        <v>0</v>
      </c>
      <c r="R82" s="169">
        <f>R83</f>
        <v>0</v>
      </c>
      <c r="T82" s="170">
        <f>T83</f>
        <v>0</v>
      </c>
      <c r="AR82" s="165" t="s">
        <v>156</v>
      </c>
      <c r="AT82" s="171" t="s">
        <v>69</v>
      </c>
      <c r="AU82" s="171" t="s">
        <v>70</v>
      </c>
      <c r="AY82" s="165" t="s">
        <v>133</v>
      </c>
      <c r="BK82" s="172">
        <f>BK83</f>
        <v>0</v>
      </c>
    </row>
    <row r="83" spans="2:65" s="164" customFormat="1" ht="22.7" customHeight="1" x14ac:dyDescent="0.2">
      <c r="B83" s="163"/>
      <c r="D83" s="165" t="s">
        <v>69</v>
      </c>
      <c r="E83" s="173" t="s">
        <v>890</v>
      </c>
      <c r="F83" s="173" t="s">
        <v>891</v>
      </c>
      <c r="J83" s="174">
        <f>BK83</f>
        <v>0</v>
      </c>
      <c r="L83" s="163"/>
      <c r="M83" s="168"/>
      <c r="P83" s="169">
        <f>SUM(P84:P107)</f>
        <v>0</v>
      </c>
      <c r="R83" s="169">
        <f>SUM(R84:R107)</f>
        <v>0</v>
      </c>
      <c r="T83" s="170">
        <f>SUM(T84:T107)</f>
        <v>0</v>
      </c>
      <c r="AR83" s="165" t="s">
        <v>156</v>
      </c>
      <c r="AT83" s="171" t="s">
        <v>69</v>
      </c>
      <c r="AU83" s="171" t="s">
        <v>77</v>
      </c>
      <c r="AY83" s="165" t="s">
        <v>133</v>
      </c>
      <c r="BK83" s="172">
        <f>SUM(BK84:BK107)</f>
        <v>0</v>
      </c>
    </row>
    <row r="84" spans="2:65" s="108" customFormat="1" ht="24.2" customHeight="1" x14ac:dyDescent="0.2">
      <c r="B84" s="2"/>
      <c r="C84" s="204" t="s">
        <v>77</v>
      </c>
      <c r="D84" s="204" t="s">
        <v>135</v>
      </c>
      <c r="E84" s="205" t="s">
        <v>1072</v>
      </c>
      <c r="F84" s="206" t="s">
        <v>911</v>
      </c>
      <c r="G84" s="207" t="s">
        <v>893</v>
      </c>
      <c r="H84" s="208">
        <v>5</v>
      </c>
      <c r="I84" s="86"/>
      <c r="J84" s="4">
        <f>ROUND(I84*H84,2)</f>
        <v>0</v>
      </c>
      <c r="K84" s="3" t="s">
        <v>3</v>
      </c>
      <c r="L84" s="2"/>
      <c r="M84" s="175" t="s">
        <v>3</v>
      </c>
      <c r="N84" s="176" t="s">
        <v>41</v>
      </c>
      <c r="O84" s="177">
        <v>0</v>
      </c>
      <c r="P84" s="177">
        <f>O84*H84</f>
        <v>0</v>
      </c>
      <c r="Q84" s="177">
        <v>0</v>
      </c>
      <c r="R84" s="177">
        <f>Q84*H84</f>
        <v>0</v>
      </c>
      <c r="S84" s="177">
        <v>0</v>
      </c>
      <c r="T84" s="178">
        <f>S84*H84</f>
        <v>0</v>
      </c>
      <c r="AR84" s="179" t="s">
        <v>556</v>
      </c>
      <c r="AT84" s="179" t="s">
        <v>135</v>
      </c>
      <c r="AU84" s="179" t="s">
        <v>79</v>
      </c>
      <c r="AY84" s="99" t="s">
        <v>133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99" t="s">
        <v>77</v>
      </c>
      <c r="BK84" s="180">
        <f>ROUND(I84*H84,2)</f>
        <v>0</v>
      </c>
      <c r="BL84" s="99" t="s">
        <v>556</v>
      </c>
      <c r="BM84" s="179" t="s">
        <v>1073</v>
      </c>
    </row>
    <row r="85" spans="2:65" s="108" customFormat="1" x14ac:dyDescent="0.2">
      <c r="B85" s="2"/>
      <c r="C85" s="209"/>
      <c r="D85" s="210" t="s">
        <v>142</v>
      </c>
      <c r="E85" s="209"/>
      <c r="F85" s="211" t="s">
        <v>911</v>
      </c>
      <c r="G85" s="209"/>
      <c r="H85" s="209"/>
      <c r="L85" s="2"/>
      <c r="M85" s="181"/>
      <c r="T85" s="182"/>
      <c r="AT85" s="99" t="s">
        <v>142</v>
      </c>
      <c r="AU85" s="99" t="s">
        <v>79</v>
      </c>
    </row>
    <row r="86" spans="2:65" s="108" customFormat="1" ht="21.75" customHeight="1" x14ac:dyDescent="0.2">
      <c r="B86" s="2"/>
      <c r="C86" s="204" t="s">
        <v>79</v>
      </c>
      <c r="D86" s="204" t="s">
        <v>135</v>
      </c>
      <c r="E86" s="205" t="s">
        <v>1074</v>
      </c>
      <c r="F86" s="206" t="s">
        <v>1075</v>
      </c>
      <c r="G86" s="207" t="s">
        <v>893</v>
      </c>
      <c r="H86" s="208">
        <v>4</v>
      </c>
      <c r="I86" s="86"/>
      <c r="J86" s="4">
        <f>ROUND(I86*H86,2)</f>
        <v>0</v>
      </c>
      <c r="K86" s="3" t="s">
        <v>3</v>
      </c>
      <c r="L86" s="2"/>
      <c r="M86" s="175" t="s">
        <v>3</v>
      </c>
      <c r="N86" s="176" t="s">
        <v>41</v>
      </c>
      <c r="O86" s="177">
        <v>0</v>
      </c>
      <c r="P86" s="177">
        <f>O86*H86</f>
        <v>0</v>
      </c>
      <c r="Q86" s="177">
        <v>0</v>
      </c>
      <c r="R86" s="177">
        <f>Q86*H86</f>
        <v>0</v>
      </c>
      <c r="S86" s="177">
        <v>0</v>
      </c>
      <c r="T86" s="178">
        <f>S86*H86</f>
        <v>0</v>
      </c>
      <c r="AR86" s="179" t="s">
        <v>556</v>
      </c>
      <c r="AT86" s="179" t="s">
        <v>135</v>
      </c>
      <c r="AU86" s="179" t="s">
        <v>79</v>
      </c>
      <c r="AY86" s="99" t="s">
        <v>133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99" t="s">
        <v>77</v>
      </c>
      <c r="BK86" s="180">
        <f>ROUND(I86*H86,2)</f>
        <v>0</v>
      </c>
      <c r="BL86" s="99" t="s">
        <v>556</v>
      </c>
      <c r="BM86" s="179" t="s">
        <v>1076</v>
      </c>
    </row>
    <row r="87" spans="2:65" s="108" customFormat="1" x14ac:dyDescent="0.2">
      <c r="B87" s="2"/>
      <c r="C87" s="209"/>
      <c r="D87" s="210" t="s">
        <v>142</v>
      </c>
      <c r="E87" s="209"/>
      <c r="F87" s="211" t="s">
        <v>1075</v>
      </c>
      <c r="G87" s="209"/>
      <c r="H87" s="209"/>
      <c r="L87" s="2"/>
      <c r="M87" s="181"/>
      <c r="T87" s="182"/>
      <c r="AT87" s="99" t="s">
        <v>142</v>
      </c>
      <c r="AU87" s="99" t="s">
        <v>79</v>
      </c>
    </row>
    <row r="88" spans="2:65" s="108" customFormat="1" ht="21.75" customHeight="1" x14ac:dyDescent="0.2">
      <c r="B88" s="2"/>
      <c r="C88" s="204" t="s">
        <v>156</v>
      </c>
      <c r="D88" s="204" t="s">
        <v>135</v>
      </c>
      <c r="E88" s="205" t="s">
        <v>1077</v>
      </c>
      <c r="F88" s="206" t="s">
        <v>1075</v>
      </c>
      <c r="G88" s="207" t="s">
        <v>893</v>
      </c>
      <c r="H88" s="208">
        <v>8</v>
      </c>
      <c r="I88" s="86"/>
      <c r="J88" s="4">
        <f>ROUND(I88*H88,2)</f>
        <v>0</v>
      </c>
      <c r="K88" s="3" t="s">
        <v>3</v>
      </c>
      <c r="L88" s="2"/>
      <c r="M88" s="175" t="s">
        <v>3</v>
      </c>
      <c r="N88" s="176" t="s">
        <v>41</v>
      </c>
      <c r="O88" s="177">
        <v>0</v>
      </c>
      <c r="P88" s="177">
        <f>O88*H88</f>
        <v>0</v>
      </c>
      <c r="Q88" s="177">
        <v>0</v>
      </c>
      <c r="R88" s="177">
        <f>Q88*H88</f>
        <v>0</v>
      </c>
      <c r="S88" s="177">
        <v>0</v>
      </c>
      <c r="T88" s="178">
        <f>S88*H88</f>
        <v>0</v>
      </c>
      <c r="AR88" s="179" t="s">
        <v>556</v>
      </c>
      <c r="AT88" s="179" t="s">
        <v>135</v>
      </c>
      <c r="AU88" s="179" t="s">
        <v>79</v>
      </c>
      <c r="AY88" s="99" t="s">
        <v>133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99" t="s">
        <v>77</v>
      </c>
      <c r="BK88" s="180">
        <f>ROUND(I88*H88,2)</f>
        <v>0</v>
      </c>
      <c r="BL88" s="99" t="s">
        <v>556</v>
      </c>
      <c r="BM88" s="179" t="s">
        <v>1078</v>
      </c>
    </row>
    <row r="89" spans="2:65" s="108" customFormat="1" x14ac:dyDescent="0.2">
      <c r="B89" s="2"/>
      <c r="C89" s="209"/>
      <c r="D89" s="210" t="s">
        <v>142</v>
      </c>
      <c r="E89" s="209"/>
      <c r="F89" s="211" t="s">
        <v>1075</v>
      </c>
      <c r="G89" s="209"/>
      <c r="H89" s="209"/>
      <c r="L89" s="2"/>
      <c r="M89" s="181"/>
      <c r="T89" s="182"/>
      <c r="AT89" s="99" t="s">
        <v>142</v>
      </c>
      <c r="AU89" s="99" t="s">
        <v>79</v>
      </c>
    </row>
    <row r="90" spans="2:65" s="108" customFormat="1" ht="21.75" customHeight="1" x14ac:dyDescent="0.2">
      <c r="B90" s="2"/>
      <c r="C90" s="204" t="s">
        <v>140</v>
      </c>
      <c r="D90" s="204" t="s">
        <v>135</v>
      </c>
      <c r="E90" s="205" t="s">
        <v>1079</v>
      </c>
      <c r="F90" s="206" t="s">
        <v>1080</v>
      </c>
      <c r="G90" s="207" t="s">
        <v>893</v>
      </c>
      <c r="H90" s="208">
        <v>1</v>
      </c>
      <c r="I90" s="86"/>
      <c r="J90" s="4">
        <f>ROUND(I90*H90,2)</f>
        <v>0</v>
      </c>
      <c r="K90" s="3" t="s">
        <v>3</v>
      </c>
      <c r="L90" s="2"/>
      <c r="M90" s="175" t="s">
        <v>3</v>
      </c>
      <c r="N90" s="176" t="s">
        <v>41</v>
      </c>
      <c r="O90" s="177">
        <v>0</v>
      </c>
      <c r="P90" s="177">
        <f>O90*H90</f>
        <v>0</v>
      </c>
      <c r="Q90" s="177">
        <v>0</v>
      </c>
      <c r="R90" s="177">
        <f>Q90*H90</f>
        <v>0</v>
      </c>
      <c r="S90" s="177">
        <v>0</v>
      </c>
      <c r="T90" s="178">
        <f>S90*H90</f>
        <v>0</v>
      </c>
      <c r="AR90" s="179" t="s">
        <v>556</v>
      </c>
      <c r="AT90" s="179" t="s">
        <v>135</v>
      </c>
      <c r="AU90" s="179" t="s">
        <v>79</v>
      </c>
      <c r="AY90" s="99" t="s">
        <v>133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99" t="s">
        <v>77</v>
      </c>
      <c r="BK90" s="180">
        <f>ROUND(I90*H90,2)</f>
        <v>0</v>
      </c>
      <c r="BL90" s="99" t="s">
        <v>556</v>
      </c>
      <c r="BM90" s="179" t="s">
        <v>1081</v>
      </c>
    </row>
    <row r="91" spans="2:65" s="108" customFormat="1" x14ac:dyDescent="0.2">
      <c r="B91" s="2"/>
      <c r="C91" s="209"/>
      <c r="D91" s="210" t="s">
        <v>142</v>
      </c>
      <c r="E91" s="209"/>
      <c r="F91" s="211" t="s">
        <v>1080</v>
      </c>
      <c r="G91" s="209"/>
      <c r="H91" s="209"/>
      <c r="L91" s="2"/>
      <c r="M91" s="181"/>
      <c r="T91" s="182"/>
      <c r="AT91" s="99" t="s">
        <v>142</v>
      </c>
      <c r="AU91" s="99" t="s">
        <v>79</v>
      </c>
    </row>
    <row r="92" spans="2:65" s="108" customFormat="1" ht="16.5" customHeight="1" x14ac:dyDescent="0.2">
      <c r="B92" s="2"/>
      <c r="C92" s="204" t="s">
        <v>169</v>
      </c>
      <c r="D92" s="204" t="s">
        <v>135</v>
      </c>
      <c r="E92" s="205" t="s">
        <v>1082</v>
      </c>
      <c r="F92" s="206" t="s">
        <v>1291</v>
      </c>
      <c r="G92" s="207" t="s">
        <v>893</v>
      </c>
      <c r="H92" s="208">
        <v>3</v>
      </c>
      <c r="I92" s="86"/>
      <c r="J92" s="4">
        <f>ROUND(I92*H92,2)</f>
        <v>0</v>
      </c>
      <c r="K92" s="3" t="s">
        <v>3</v>
      </c>
      <c r="L92" s="2"/>
      <c r="M92" s="175" t="s">
        <v>3</v>
      </c>
      <c r="N92" s="176" t="s">
        <v>41</v>
      </c>
      <c r="O92" s="177">
        <v>0</v>
      </c>
      <c r="P92" s="177">
        <f>O92*H92</f>
        <v>0</v>
      </c>
      <c r="Q92" s="177">
        <v>0</v>
      </c>
      <c r="R92" s="177">
        <f>Q92*H92</f>
        <v>0</v>
      </c>
      <c r="S92" s="177">
        <v>0</v>
      </c>
      <c r="T92" s="178">
        <f>S92*H92</f>
        <v>0</v>
      </c>
      <c r="AR92" s="179" t="s">
        <v>556</v>
      </c>
      <c r="AT92" s="179" t="s">
        <v>135</v>
      </c>
      <c r="AU92" s="179" t="s">
        <v>79</v>
      </c>
      <c r="AY92" s="99" t="s">
        <v>133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99" t="s">
        <v>77</v>
      </c>
      <c r="BK92" s="180">
        <f>ROUND(I92*H92,2)</f>
        <v>0</v>
      </c>
      <c r="BL92" s="99" t="s">
        <v>556</v>
      </c>
      <c r="BM92" s="179" t="s">
        <v>1083</v>
      </c>
    </row>
    <row r="93" spans="2:65" s="108" customFormat="1" x14ac:dyDescent="0.2">
      <c r="B93" s="2"/>
      <c r="C93" s="209"/>
      <c r="D93" s="210" t="s">
        <v>142</v>
      </c>
      <c r="E93" s="209"/>
      <c r="F93" s="211" t="s">
        <v>1084</v>
      </c>
      <c r="G93" s="209"/>
      <c r="H93" s="209"/>
      <c r="L93" s="2"/>
      <c r="M93" s="181"/>
      <c r="T93" s="182"/>
      <c r="AT93" s="99" t="s">
        <v>142</v>
      </c>
      <c r="AU93" s="99" t="s">
        <v>79</v>
      </c>
    </row>
    <row r="94" spans="2:65" s="108" customFormat="1" ht="16.5" customHeight="1" x14ac:dyDescent="0.2">
      <c r="B94" s="2"/>
      <c r="C94" s="204" t="s">
        <v>175</v>
      </c>
      <c r="D94" s="204" t="s">
        <v>135</v>
      </c>
      <c r="E94" s="205" t="s">
        <v>1085</v>
      </c>
      <c r="F94" s="206" t="s">
        <v>1292</v>
      </c>
      <c r="G94" s="207" t="s">
        <v>893</v>
      </c>
      <c r="H94" s="208">
        <v>4</v>
      </c>
      <c r="I94" s="86"/>
      <c r="J94" s="4">
        <f>ROUND(I94*H94,2)</f>
        <v>0</v>
      </c>
      <c r="K94" s="3" t="s">
        <v>3</v>
      </c>
      <c r="L94" s="2"/>
      <c r="M94" s="175" t="s">
        <v>3</v>
      </c>
      <c r="N94" s="176" t="s">
        <v>41</v>
      </c>
      <c r="O94" s="177">
        <v>0</v>
      </c>
      <c r="P94" s="177">
        <f>O94*H94</f>
        <v>0</v>
      </c>
      <c r="Q94" s="177">
        <v>0</v>
      </c>
      <c r="R94" s="177">
        <f>Q94*H94</f>
        <v>0</v>
      </c>
      <c r="S94" s="177">
        <v>0</v>
      </c>
      <c r="T94" s="178">
        <f>S94*H94</f>
        <v>0</v>
      </c>
      <c r="AR94" s="179" t="s">
        <v>556</v>
      </c>
      <c r="AT94" s="179" t="s">
        <v>135</v>
      </c>
      <c r="AU94" s="179" t="s">
        <v>79</v>
      </c>
      <c r="AY94" s="99" t="s">
        <v>133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99" t="s">
        <v>77</v>
      </c>
      <c r="BK94" s="180">
        <f>ROUND(I94*H94,2)</f>
        <v>0</v>
      </c>
      <c r="BL94" s="99" t="s">
        <v>556</v>
      </c>
      <c r="BM94" s="179" t="s">
        <v>1086</v>
      </c>
    </row>
    <row r="95" spans="2:65" s="108" customFormat="1" ht="19.5" x14ac:dyDescent="0.2">
      <c r="B95" s="2"/>
      <c r="C95" s="209"/>
      <c r="D95" s="210" t="s">
        <v>142</v>
      </c>
      <c r="E95" s="209"/>
      <c r="F95" s="211" t="s">
        <v>1087</v>
      </c>
      <c r="G95" s="209"/>
      <c r="H95" s="209"/>
      <c r="L95" s="2"/>
      <c r="M95" s="181"/>
      <c r="T95" s="182"/>
      <c r="AT95" s="99" t="s">
        <v>142</v>
      </c>
      <c r="AU95" s="99" t="s">
        <v>79</v>
      </c>
    </row>
    <row r="96" spans="2:65" s="108" customFormat="1" ht="24.2" customHeight="1" x14ac:dyDescent="0.2">
      <c r="B96" s="2"/>
      <c r="C96" s="204" t="s">
        <v>181</v>
      </c>
      <c r="D96" s="204" t="s">
        <v>135</v>
      </c>
      <c r="E96" s="205" t="s">
        <v>1088</v>
      </c>
      <c r="F96" s="206" t="s">
        <v>1089</v>
      </c>
      <c r="G96" s="207" t="s">
        <v>893</v>
      </c>
      <c r="H96" s="208">
        <v>2</v>
      </c>
      <c r="I96" s="86"/>
      <c r="J96" s="4">
        <f>ROUND(I96*H96,2)</f>
        <v>0</v>
      </c>
      <c r="K96" s="3" t="s">
        <v>3</v>
      </c>
      <c r="L96" s="2"/>
      <c r="M96" s="175" t="s">
        <v>3</v>
      </c>
      <c r="N96" s="176" t="s">
        <v>41</v>
      </c>
      <c r="O96" s="177">
        <v>0</v>
      </c>
      <c r="P96" s="177">
        <f>O96*H96</f>
        <v>0</v>
      </c>
      <c r="Q96" s="177">
        <v>0</v>
      </c>
      <c r="R96" s="177">
        <f>Q96*H96</f>
        <v>0</v>
      </c>
      <c r="S96" s="177">
        <v>0</v>
      </c>
      <c r="T96" s="178">
        <f>S96*H96</f>
        <v>0</v>
      </c>
      <c r="AR96" s="179" t="s">
        <v>556</v>
      </c>
      <c r="AT96" s="179" t="s">
        <v>135</v>
      </c>
      <c r="AU96" s="179" t="s">
        <v>79</v>
      </c>
      <c r="AY96" s="99" t="s">
        <v>133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99" t="s">
        <v>77</v>
      </c>
      <c r="BK96" s="180">
        <f>ROUND(I96*H96,2)</f>
        <v>0</v>
      </c>
      <c r="BL96" s="99" t="s">
        <v>556</v>
      </c>
      <c r="BM96" s="179" t="s">
        <v>1090</v>
      </c>
    </row>
    <row r="97" spans="2:65" s="108" customFormat="1" ht="19.5" x14ac:dyDescent="0.2">
      <c r="B97" s="2"/>
      <c r="C97" s="209"/>
      <c r="D97" s="210" t="s">
        <v>142</v>
      </c>
      <c r="E97" s="209"/>
      <c r="F97" s="211" t="s">
        <v>1089</v>
      </c>
      <c r="G97" s="209"/>
      <c r="H97" s="209"/>
      <c r="L97" s="2"/>
      <c r="M97" s="181"/>
      <c r="T97" s="182"/>
      <c r="AT97" s="99" t="s">
        <v>142</v>
      </c>
      <c r="AU97" s="99" t="s">
        <v>79</v>
      </c>
    </row>
    <row r="98" spans="2:65" s="108" customFormat="1" ht="16.5" customHeight="1" x14ac:dyDescent="0.2">
      <c r="B98" s="2"/>
      <c r="C98" s="204" t="s">
        <v>188</v>
      </c>
      <c r="D98" s="204" t="s">
        <v>135</v>
      </c>
      <c r="E98" s="205" t="s">
        <v>1091</v>
      </c>
      <c r="F98" s="206" t="s">
        <v>918</v>
      </c>
      <c r="G98" s="207" t="s">
        <v>893</v>
      </c>
      <c r="H98" s="208">
        <v>4</v>
      </c>
      <c r="I98" s="86"/>
      <c r="J98" s="4">
        <f>ROUND(I98*H98,2)</f>
        <v>0</v>
      </c>
      <c r="K98" s="3" t="s">
        <v>3</v>
      </c>
      <c r="L98" s="2"/>
      <c r="M98" s="175" t="s">
        <v>3</v>
      </c>
      <c r="N98" s="176" t="s">
        <v>41</v>
      </c>
      <c r="O98" s="177">
        <v>0</v>
      </c>
      <c r="P98" s="177">
        <f>O98*H98</f>
        <v>0</v>
      </c>
      <c r="Q98" s="177">
        <v>0</v>
      </c>
      <c r="R98" s="177">
        <f>Q98*H98</f>
        <v>0</v>
      </c>
      <c r="S98" s="177">
        <v>0</v>
      </c>
      <c r="T98" s="178">
        <f>S98*H98</f>
        <v>0</v>
      </c>
      <c r="AR98" s="179" t="s">
        <v>556</v>
      </c>
      <c r="AT98" s="179" t="s">
        <v>135</v>
      </c>
      <c r="AU98" s="179" t="s">
        <v>79</v>
      </c>
      <c r="AY98" s="99" t="s">
        <v>133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99" t="s">
        <v>77</v>
      </c>
      <c r="BK98" s="180">
        <f>ROUND(I98*H98,2)</f>
        <v>0</v>
      </c>
      <c r="BL98" s="99" t="s">
        <v>556</v>
      </c>
      <c r="BM98" s="179" t="s">
        <v>1092</v>
      </c>
    </row>
    <row r="99" spans="2:65" s="108" customFormat="1" x14ac:dyDescent="0.2">
      <c r="B99" s="2"/>
      <c r="C99" s="209"/>
      <c r="D99" s="210" t="s">
        <v>142</v>
      </c>
      <c r="E99" s="209"/>
      <c r="F99" s="211" t="s">
        <v>918</v>
      </c>
      <c r="G99" s="209"/>
      <c r="H99" s="209"/>
      <c r="L99" s="2"/>
      <c r="M99" s="181"/>
      <c r="T99" s="182"/>
      <c r="AT99" s="99" t="s">
        <v>142</v>
      </c>
      <c r="AU99" s="99" t="s">
        <v>79</v>
      </c>
    </row>
    <row r="100" spans="2:65" s="108" customFormat="1" ht="21.75" customHeight="1" x14ac:dyDescent="0.2">
      <c r="B100" s="2"/>
      <c r="C100" s="204" t="s">
        <v>195</v>
      </c>
      <c r="D100" s="204" t="s">
        <v>135</v>
      </c>
      <c r="E100" s="205" t="s">
        <v>1093</v>
      </c>
      <c r="F100" s="206" t="s">
        <v>1094</v>
      </c>
      <c r="G100" s="207" t="s">
        <v>893</v>
      </c>
      <c r="H100" s="208">
        <v>1</v>
      </c>
      <c r="I100" s="86"/>
      <c r="J100" s="4">
        <f>ROUND(I100*H100,2)</f>
        <v>0</v>
      </c>
      <c r="K100" s="3" t="s">
        <v>3</v>
      </c>
      <c r="L100" s="2"/>
      <c r="M100" s="175" t="s">
        <v>3</v>
      </c>
      <c r="N100" s="176" t="s">
        <v>41</v>
      </c>
      <c r="O100" s="177">
        <v>0</v>
      </c>
      <c r="P100" s="177">
        <f>O100*H100</f>
        <v>0</v>
      </c>
      <c r="Q100" s="177">
        <v>0</v>
      </c>
      <c r="R100" s="177">
        <f>Q100*H100</f>
        <v>0</v>
      </c>
      <c r="S100" s="177">
        <v>0</v>
      </c>
      <c r="T100" s="178">
        <f>S100*H100</f>
        <v>0</v>
      </c>
      <c r="AR100" s="179" t="s">
        <v>556</v>
      </c>
      <c r="AT100" s="179" t="s">
        <v>135</v>
      </c>
      <c r="AU100" s="179" t="s">
        <v>79</v>
      </c>
      <c r="AY100" s="99" t="s">
        <v>133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99" t="s">
        <v>77</v>
      </c>
      <c r="BK100" s="180">
        <f>ROUND(I100*H100,2)</f>
        <v>0</v>
      </c>
      <c r="BL100" s="99" t="s">
        <v>556</v>
      </c>
      <c r="BM100" s="179" t="s">
        <v>1095</v>
      </c>
    </row>
    <row r="101" spans="2:65" s="108" customFormat="1" x14ac:dyDescent="0.2">
      <c r="B101" s="2"/>
      <c r="C101" s="209"/>
      <c r="D101" s="210" t="s">
        <v>142</v>
      </c>
      <c r="E101" s="209"/>
      <c r="F101" s="211" t="s">
        <v>1094</v>
      </c>
      <c r="G101" s="209"/>
      <c r="H101" s="209"/>
      <c r="L101" s="2"/>
      <c r="M101" s="181"/>
      <c r="T101" s="182"/>
      <c r="AT101" s="99" t="s">
        <v>142</v>
      </c>
      <c r="AU101" s="99" t="s">
        <v>79</v>
      </c>
    </row>
    <row r="102" spans="2:65" s="108" customFormat="1" ht="21.75" customHeight="1" x14ac:dyDescent="0.2">
      <c r="B102" s="2"/>
      <c r="C102" s="204" t="s">
        <v>203</v>
      </c>
      <c r="D102" s="204" t="s">
        <v>135</v>
      </c>
      <c r="E102" s="205" t="s">
        <v>1096</v>
      </c>
      <c r="F102" s="206" t="s">
        <v>1097</v>
      </c>
      <c r="G102" s="207" t="s">
        <v>893</v>
      </c>
      <c r="H102" s="208">
        <v>1</v>
      </c>
      <c r="I102" s="86"/>
      <c r="J102" s="4">
        <f>ROUND(I102*H102,2)</f>
        <v>0</v>
      </c>
      <c r="K102" s="3" t="s">
        <v>3</v>
      </c>
      <c r="L102" s="2"/>
      <c r="M102" s="175" t="s">
        <v>3</v>
      </c>
      <c r="N102" s="176" t="s">
        <v>41</v>
      </c>
      <c r="O102" s="177">
        <v>0</v>
      </c>
      <c r="P102" s="177">
        <f>O102*H102</f>
        <v>0</v>
      </c>
      <c r="Q102" s="177">
        <v>0</v>
      </c>
      <c r="R102" s="177">
        <f>Q102*H102</f>
        <v>0</v>
      </c>
      <c r="S102" s="177">
        <v>0</v>
      </c>
      <c r="T102" s="178">
        <f>S102*H102</f>
        <v>0</v>
      </c>
      <c r="AR102" s="179" t="s">
        <v>556</v>
      </c>
      <c r="AT102" s="179" t="s">
        <v>135</v>
      </c>
      <c r="AU102" s="179" t="s">
        <v>79</v>
      </c>
      <c r="AY102" s="99" t="s">
        <v>133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99" t="s">
        <v>77</v>
      </c>
      <c r="BK102" s="180">
        <f>ROUND(I102*H102,2)</f>
        <v>0</v>
      </c>
      <c r="BL102" s="99" t="s">
        <v>556</v>
      </c>
      <c r="BM102" s="179" t="s">
        <v>1098</v>
      </c>
    </row>
    <row r="103" spans="2:65" s="108" customFormat="1" x14ac:dyDescent="0.2">
      <c r="B103" s="2"/>
      <c r="C103" s="209"/>
      <c r="D103" s="210" t="s">
        <v>142</v>
      </c>
      <c r="E103" s="209"/>
      <c r="F103" s="211" t="s">
        <v>1097</v>
      </c>
      <c r="G103" s="209"/>
      <c r="H103" s="209"/>
      <c r="L103" s="2"/>
      <c r="M103" s="181"/>
      <c r="T103" s="182"/>
      <c r="AT103" s="99" t="s">
        <v>142</v>
      </c>
      <c r="AU103" s="99" t="s">
        <v>79</v>
      </c>
    </row>
    <row r="104" spans="2:65" s="108" customFormat="1" ht="21.75" customHeight="1" x14ac:dyDescent="0.2">
      <c r="B104" s="2"/>
      <c r="C104" s="204" t="s">
        <v>209</v>
      </c>
      <c r="D104" s="204" t="s">
        <v>135</v>
      </c>
      <c r="E104" s="205" t="s">
        <v>1099</v>
      </c>
      <c r="F104" s="206" t="s">
        <v>1100</v>
      </c>
      <c r="G104" s="207" t="s">
        <v>893</v>
      </c>
      <c r="H104" s="208">
        <v>8</v>
      </c>
      <c r="I104" s="86"/>
      <c r="J104" s="4">
        <f>ROUND(I104*H104,2)</f>
        <v>0</v>
      </c>
      <c r="K104" s="3" t="s">
        <v>3</v>
      </c>
      <c r="L104" s="2"/>
      <c r="M104" s="175" t="s">
        <v>3</v>
      </c>
      <c r="N104" s="176" t="s">
        <v>41</v>
      </c>
      <c r="O104" s="177">
        <v>0</v>
      </c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AR104" s="179" t="s">
        <v>556</v>
      </c>
      <c r="AT104" s="179" t="s">
        <v>135</v>
      </c>
      <c r="AU104" s="179" t="s">
        <v>79</v>
      </c>
      <c r="AY104" s="99" t="s">
        <v>133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99" t="s">
        <v>77</v>
      </c>
      <c r="BK104" s="180">
        <f>ROUND(I104*H104,2)</f>
        <v>0</v>
      </c>
      <c r="BL104" s="99" t="s">
        <v>556</v>
      </c>
      <c r="BM104" s="179" t="s">
        <v>1101</v>
      </c>
    </row>
    <row r="105" spans="2:65" s="108" customFormat="1" x14ac:dyDescent="0.2">
      <c r="B105" s="2"/>
      <c r="C105" s="209"/>
      <c r="D105" s="210" t="s">
        <v>142</v>
      </c>
      <c r="E105" s="209"/>
      <c r="F105" s="211" t="s">
        <v>1100</v>
      </c>
      <c r="G105" s="209"/>
      <c r="H105" s="209"/>
      <c r="L105" s="2"/>
      <c r="M105" s="181"/>
      <c r="T105" s="182"/>
      <c r="AT105" s="99" t="s">
        <v>142</v>
      </c>
      <c r="AU105" s="99" t="s">
        <v>79</v>
      </c>
    </row>
    <row r="106" spans="2:65" s="108" customFormat="1" ht="21.75" customHeight="1" x14ac:dyDescent="0.2">
      <c r="B106" s="2"/>
      <c r="C106" s="204" t="s">
        <v>216</v>
      </c>
      <c r="D106" s="204" t="s">
        <v>135</v>
      </c>
      <c r="E106" s="205" t="s">
        <v>1102</v>
      </c>
      <c r="F106" s="206" t="s">
        <v>1103</v>
      </c>
      <c r="G106" s="207" t="s">
        <v>893</v>
      </c>
      <c r="H106" s="208">
        <v>1</v>
      </c>
      <c r="I106" s="86"/>
      <c r="J106" s="4">
        <f>ROUND(I106*H106,2)</f>
        <v>0</v>
      </c>
      <c r="K106" s="3" t="s">
        <v>3</v>
      </c>
      <c r="L106" s="2"/>
      <c r="M106" s="175" t="s">
        <v>3</v>
      </c>
      <c r="N106" s="176" t="s">
        <v>41</v>
      </c>
      <c r="O106" s="177">
        <v>0</v>
      </c>
      <c r="P106" s="177">
        <f>O106*H106</f>
        <v>0</v>
      </c>
      <c r="Q106" s="177">
        <v>0</v>
      </c>
      <c r="R106" s="177">
        <f>Q106*H106</f>
        <v>0</v>
      </c>
      <c r="S106" s="177">
        <v>0</v>
      </c>
      <c r="T106" s="178">
        <f>S106*H106</f>
        <v>0</v>
      </c>
      <c r="AR106" s="179" t="s">
        <v>556</v>
      </c>
      <c r="AT106" s="179" t="s">
        <v>135</v>
      </c>
      <c r="AU106" s="179" t="s">
        <v>79</v>
      </c>
      <c r="AY106" s="99" t="s">
        <v>133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99" t="s">
        <v>77</v>
      </c>
      <c r="BK106" s="180">
        <f>ROUND(I106*H106,2)</f>
        <v>0</v>
      </c>
      <c r="BL106" s="99" t="s">
        <v>556</v>
      </c>
      <c r="BM106" s="179" t="s">
        <v>1104</v>
      </c>
    </row>
    <row r="107" spans="2:65" s="108" customFormat="1" x14ac:dyDescent="0.2">
      <c r="B107" s="2"/>
      <c r="C107" s="209"/>
      <c r="D107" s="210" t="s">
        <v>142</v>
      </c>
      <c r="E107" s="209"/>
      <c r="F107" s="211" t="s">
        <v>1103</v>
      </c>
      <c r="G107" s="209"/>
      <c r="H107" s="209"/>
      <c r="L107" s="2"/>
      <c r="M107" s="201"/>
      <c r="N107" s="202"/>
      <c r="O107" s="202"/>
      <c r="P107" s="202"/>
      <c r="Q107" s="202"/>
      <c r="R107" s="202"/>
      <c r="S107" s="202"/>
      <c r="T107" s="203"/>
      <c r="AT107" s="99" t="s">
        <v>142</v>
      </c>
      <c r="AU107" s="99" t="s">
        <v>79</v>
      </c>
    </row>
    <row r="108" spans="2:65" s="108" customFormat="1" ht="6.95" customHeight="1" x14ac:dyDescent="0.2">
      <c r="B108" s="131"/>
      <c r="C108" s="234"/>
      <c r="D108" s="234"/>
      <c r="E108" s="234"/>
      <c r="F108" s="234"/>
      <c r="G108" s="234"/>
      <c r="H108" s="234"/>
      <c r="I108" s="132"/>
      <c r="J108" s="132"/>
      <c r="K108" s="132"/>
      <c r="L108" s="2"/>
    </row>
  </sheetData>
  <sheetProtection algorithmName="SHA-512" hashValue="FCoZ+adn62lIH7XJLWc/HUQoZHxmbuGFXYT78Obrweriiag2KBWz5gicx7dMYncRmrFWv/Qht5nsAE5CjBS1+Q==" saltValue="b8dot23m6Ad9Q5ltZV5vPw==" spinCount="100000" sheet="1" objects="1" scenarios="1"/>
  <autoFilter ref="C80:K107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topLeftCell="A3" zoomScale="110" zoomScaleNormal="110" workbookViewId="0"/>
  </sheetViews>
  <sheetFormatPr defaultColWidth="8.6640625" defaultRowHeight="11.25" x14ac:dyDescent="0.2"/>
  <cols>
    <col min="1" max="1" width="8.1640625" style="7" customWidth="1"/>
    <col min="2" max="2" width="1.6640625" style="7" customWidth="1"/>
    <col min="3" max="4" width="5" style="7" customWidth="1"/>
    <col min="5" max="5" width="11.6640625" style="7" customWidth="1"/>
    <col min="6" max="6" width="9" style="7" customWidth="1"/>
    <col min="7" max="7" width="5" style="7" customWidth="1"/>
    <col min="8" max="8" width="77.6640625" style="7" customWidth="1"/>
    <col min="9" max="10" width="20" style="7" customWidth="1"/>
    <col min="11" max="11" width="1.6640625" style="7" customWidth="1"/>
  </cols>
  <sheetData>
    <row r="1" spans="2:11" customFormat="1" ht="37.5" customHeight="1" x14ac:dyDescent="0.2"/>
    <row r="2" spans="2:11" customFormat="1" ht="7.5" customHeight="1" x14ac:dyDescent="0.2">
      <c r="B2" s="8"/>
      <c r="C2" s="9"/>
      <c r="D2" s="9"/>
      <c r="E2" s="9"/>
      <c r="F2" s="9"/>
      <c r="G2" s="9"/>
      <c r="H2" s="9"/>
      <c r="I2" s="9"/>
      <c r="J2" s="9"/>
      <c r="K2" s="10"/>
    </row>
    <row r="3" spans="2:11" s="1" customFormat="1" ht="45" customHeight="1" x14ac:dyDescent="0.2">
      <c r="B3" s="11"/>
      <c r="C3" s="89" t="s">
        <v>1105</v>
      </c>
      <c r="D3" s="89"/>
      <c r="E3" s="89"/>
      <c r="F3" s="89"/>
      <c r="G3" s="89"/>
      <c r="H3" s="89"/>
      <c r="I3" s="89"/>
      <c r="J3" s="89"/>
      <c r="K3" s="12"/>
    </row>
    <row r="4" spans="2:11" customFormat="1" ht="25.5" customHeight="1" x14ac:dyDescent="0.3">
      <c r="B4" s="13"/>
      <c r="C4" s="94" t="s">
        <v>1106</v>
      </c>
      <c r="D4" s="94"/>
      <c r="E4" s="94"/>
      <c r="F4" s="94"/>
      <c r="G4" s="94"/>
      <c r="H4" s="94"/>
      <c r="I4" s="94"/>
      <c r="J4" s="94"/>
      <c r="K4" s="14"/>
    </row>
    <row r="5" spans="2:11" customFormat="1" ht="5.25" customHeight="1" x14ac:dyDescent="0.2">
      <c r="B5" s="13"/>
      <c r="C5" s="15"/>
      <c r="D5" s="15"/>
      <c r="E5" s="15"/>
      <c r="F5" s="15"/>
      <c r="G5" s="15"/>
      <c r="H5" s="15"/>
      <c r="I5" s="15"/>
      <c r="J5" s="15"/>
      <c r="K5" s="14"/>
    </row>
    <row r="6" spans="2:11" customFormat="1" ht="15" customHeight="1" x14ac:dyDescent="0.2">
      <c r="B6" s="13"/>
      <c r="C6" s="93" t="s">
        <v>1107</v>
      </c>
      <c r="D6" s="93"/>
      <c r="E6" s="93"/>
      <c r="F6" s="93"/>
      <c r="G6" s="93"/>
      <c r="H6" s="93"/>
      <c r="I6" s="93"/>
      <c r="J6" s="93"/>
      <c r="K6" s="14"/>
    </row>
    <row r="7" spans="2:11" customFormat="1" ht="15" customHeight="1" x14ac:dyDescent="0.2">
      <c r="B7" s="17"/>
      <c r="C7" s="93" t="s">
        <v>1108</v>
      </c>
      <c r="D7" s="93"/>
      <c r="E7" s="93"/>
      <c r="F7" s="93"/>
      <c r="G7" s="93"/>
      <c r="H7" s="93"/>
      <c r="I7" s="93"/>
      <c r="J7" s="93"/>
      <c r="K7" s="14"/>
    </row>
    <row r="8" spans="2:11" customFormat="1" ht="12.75" customHeight="1" x14ac:dyDescent="0.2">
      <c r="B8" s="17"/>
      <c r="C8" s="16"/>
      <c r="D8" s="16"/>
      <c r="E8" s="16"/>
      <c r="F8" s="16"/>
      <c r="G8" s="16"/>
      <c r="H8" s="16"/>
      <c r="I8" s="16"/>
      <c r="J8" s="16"/>
      <c r="K8" s="14"/>
    </row>
    <row r="9" spans="2:11" customFormat="1" ht="15" customHeight="1" x14ac:dyDescent="0.2">
      <c r="B9" s="17"/>
      <c r="C9" s="93" t="s">
        <v>1109</v>
      </c>
      <c r="D9" s="93"/>
      <c r="E9" s="93"/>
      <c r="F9" s="93"/>
      <c r="G9" s="93"/>
      <c r="H9" s="93"/>
      <c r="I9" s="93"/>
      <c r="J9" s="93"/>
      <c r="K9" s="14"/>
    </row>
    <row r="10" spans="2:11" customFormat="1" ht="15" customHeight="1" x14ac:dyDescent="0.2">
      <c r="B10" s="17"/>
      <c r="C10" s="16"/>
      <c r="D10" s="93" t="s">
        <v>1110</v>
      </c>
      <c r="E10" s="93"/>
      <c r="F10" s="93"/>
      <c r="G10" s="93"/>
      <c r="H10" s="93"/>
      <c r="I10" s="93"/>
      <c r="J10" s="93"/>
      <c r="K10" s="14"/>
    </row>
    <row r="11" spans="2:11" customFormat="1" ht="15" customHeight="1" x14ac:dyDescent="0.2">
      <c r="B11" s="17"/>
      <c r="C11" s="18"/>
      <c r="D11" s="93" t="s">
        <v>1111</v>
      </c>
      <c r="E11" s="93"/>
      <c r="F11" s="93"/>
      <c r="G11" s="93"/>
      <c r="H11" s="93"/>
      <c r="I11" s="93"/>
      <c r="J11" s="93"/>
      <c r="K11" s="14"/>
    </row>
    <row r="12" spans="2:11" customFormat="1" ht="15" customHeight="1" x14ac:dyDescent="0.2">
      <c r="B12" s="17"/>
      <c r="C12" s="18"/>
      <c r="D12" s="16"/>
      <c r="E12" s="16"/>
      <c r="F12" s="16"/>
      <c r="G12" s="16"/>
      <c r="H12" s="16"/>
      <c r="I12" s="16"/>
      <c r="J12" s="16"/>
      <c r="K12" s="14"/>
    </row>
    <row r="13" spans="2:11" customFormat="1" ht="15" customHeight="1" x14ac:dyDescent="0.2">
      <c r="B13" s="17"/>
      <c r="C13" s="18"/>
      <c r="D13" s="19" t="s">
        <v>1112</v>
      </c>
      <c r="E13" s="16"/>
      <c r="F13" s="16"/>
      <c r="G13" s="16"/>
      <c r="H13" s="16"/>
      <c r="I13" s="16"/>
      <c r="J13" s="16"/>
      <c r="K13" s="14"/>
    </row>
    <row r="14" spans="2:11" customFormat="1" ht="12.75" customHeight="1" x14ac:dyDescent="0.2">
      <c r="B14" s="17"/>
      <c r="C14" s="18"/>
      <c r="D14" s="18"/>
      <c r="E14" s="18"/>
      <c r="F14" s="18"/>
      <c r="G14" s="18"/>
      <c r="H14" s="18"/>
      <c r="I14" s="18"/>
      <c r="J14" s="18"/>
      <c r="K14" s="14"/>
    </row>
    <row r="15" spans="2:11" customFormat="1" ht="15" customHeight="1" x14ac:dyDescent="0.2">
      <c r="B15" s="17"/>
      <c r="C15" s="18"/>
      <c r="D15" s="93" t="s">
        <v>1113</v>
      </c>
      <c r="E15" s="93"/>
      <c r="F15" s="93"/>
      <c r="G15" s="93"/>
      <c r="H15" s="93"/>
      <c r="I15" s="93"/>
      <c r="J15" s="93"/>
      <c r="K15" s="14"/>
    </row>
    <row r="16" spans="2:11" customFormat="1" ht="15" customHeight="1" x14ac:dyDescent="0.2">
      <c r="B16" s="17"/>
      <c r="C16" s="18"/>
      <c r="D16" s="93" t="s">
        <v>1114</v>
      </c>
      <c r="E16" s="93"/>
      <c r="F16" s="93"/>
      <c r="G16" s="93"/>
      <c r="H16" s="93"/>
      <c r="I16" s="93"/>
      <c r="J16" s="93"/>
      <c r="K16" s="14"/>
    </row>
    <row r="17" spans="2:11" customFormat="1" ht="15" customHeight="1" x14ac:dyDescent="0.2">
      <c r="B17" s="17"/>
      <c r="C17" s="18"/>
      <c r="D17" s="93" t="s">
        <v>1115</v>
      </c>
      <c r="E17" s="93"/>
      <c r="F17" s="93"/>
      <c r="G17" s="93"/>
      <c r="H17" s="93"/>
      <c r="I17" s="93"/>
      <c r="J17" s="93"/>
      <c r="K17" s="14"/>
    </row>
    <row r="18" spans="2:11" customFormat="1" ht="15" customHeight="1" x14ac:dyDescent="0.2">
      <c r="B18" s="17"/>
      <c r="C18" s="18"/>
      <c r="D18" s="18"/>
      <c r="E18" s="20" t="s">
        <v>76</v>
      </c>
      <c r="F18" s="93" t="s">
        <v>1116</v>
      </c>
      <c r="G18" s="93"/>
      <c r="H18" s="93"/>
      <c r="I18" s="93"/>
      <c r="J18" s="93"/>
      <c r="K18" s="14"/>
    </row>
    <row r="19" spans="2:11" customFormat="1" ht="15" customHeight="1" x14ac:dyDescent="0.2">
      <c r="B19" s="17"/>
      <c r="C19" s="18"/>
      <c r="D19" s="18"/>
      <c r="E19" s="20" t="s">
        <v>1117</v>
      </c>
      <c r="F19" s="93" t="s">
        <v>1118</v>
      </c>
      <c r="G19" s="93"/>
      <c r="H19" s="93"/>
      <c r="I19" s="93"/>
      <c r="J19" s="93"/>
      <c r="K19" s="14"/>
    </row>
    <row r="20" spans="2:11" customFormat="1" ht="15" customHeight="1" x14ac:dyDescent="0.2">
      <c r="B20" s="17"/>
      <c r="C20" s="18"/>
      <c r="D20" s="18"/>
      <c r="E20" s="20" t="s">
        <v>1119</v>
      </c>
      <c r="F20" s="93" t="s">
        <v>1120</v>
      </c>
      <c r="G20" s="93"/>
      <c r="H20" s="93"/>
      <c r="I20" s="93"/>
      <c r="J20" s="93"/>
      <c r="K20" s="14"/>
    </row>
    <row r="21" spans="2:11" customFormat="1" ht="15" customHeight="1" x14ac:dyDescent="0.2">
      <c r="B21" s="17"/>
      <c r="C21" s="18"/>
      <c r="D21" s="18"/>
      <c r="E21" s="20" t="s">
        <v>1121</v>
      </c>
      <c r="F21" s="93" t="s">
        <v>1122</v>
      </c>
      <c r="G21" s="93"/>
      <c r="H21" s="93"/>
      <c r="I21" s="93"/>
      <c r="J21" s="93"/>
      <c r="K21" s="14"/>
    </row>
    <row r="22" spans="2:11" customFormat="1" ht="15" customHeight="1" x14ac:dyDescent="0.2">
      <c r="B22" s="17"/>
      <c r="C22" s="18"/>
      <c r="D22" s="18"/>
      <c r="E22" s="20" t="s">
        <v>1123</v>
      </c>
      <c r="F22" s="93" t="s">
        <v>1124</v>
      </c>
      <c r="G22" s="93"/>
      <c r="H22" s="93"/>
      <c r="I22" s="93"/>
      <c r="J22" s="93"/>
      <c r="K22" s="14"/>
    </row>
    <row r="23" spans="2:11" customFormat="1" ht="15" customHeight="1" x14ac:dyDescent="0.2">
      <c r="B23" s="17"/>
      <c r="C23" s="18"/>
      <c r="D23" s="18"/>
      <c r="E23" s="20" t="s">
        <v>1125</v>
      </c>
      <c r="F23" s="93" t="s">
        <v>1126</v>
      </c>
      <c r="G23" s="93"/>
      <c r="H23" s="93"/>
      <c r="I23" s="93"/>
      <c r="J23" s="93"/>
      <c r="K23" s="14"/>
    </row>
    <row r="24" spans="2:11" customFormat="1" ht="12.75" customHeight="1" x14ac:dyDescent="0.2">
      <c r="B24" s="17"/>
      <c r="C24" s="18"/>
      <c r="D24" s="18"/>
      <c r="E24" s="18"/>
      <c r="F24" s="18"/>
      <c r="G24" s="18"/>
      <c r="H24" s="18"/>
      <c r="I24" s="18"/>
      <c r="J24" s="18"/>
      <c r="K24" s="14"/>
    </row>
    <row r="25" spans="2:11" customFormat="1" ht="15" customHeight="1" x14ac:dyDescent="0.2">
      <c r="B25" s="17"/>
      <c r="C25" s="93" t="s">
        <v>1127</v>
      </c>
      <c r="D25" s="93"/>
      <c r="E25" s="93"/>
      <c r="F25" s="93"/>
      <c r="G25" s="93"/>
      <c r="H25" s="93"/>
      <c r="I25" s="93"/>
      <c r="J25" s="93"/>
      <c r="K25" s="14"/>
    </row>
    <row r="26" spans="2:11" customFormat="1" ht="15" customHeight="1" x14ac:dyDescent="0.2">
      <c r="B26" s="17"/>
      <c r="C26" s="93" t="s">
        <v>1128</v>
      </c>
      <c r="D26" s="93"/>
      <c r="E26" s="93"/>
      <c r="F26" s="93"/>
      <c r="G26" s="93"/>
      <c r="H26" s="93"/>
      <c r="I26" s="93"/>
      <c r="J26" s="93"/>
      <c r="K26" s="14"/>
    </row>
    <row r="27" spans="2:11" customFormat="1" ht="15" customHeight="1" x14ac:dyDescent="0.2">
      <c r="B27" s="17"/>
      <c r="C27" s="16"/>
      <c r="D27" s="93" t="s">
        <v>1129</v>
      </c>
      <c r="E27" s="93"/>
      <c r="F27" s="93"/>
      <c r="G27" s="93"/>
      <c r="H27" s="93"/>
      <c r="I27" s="93"/>
      <c r="J27" s="93"/>
      <c r="K27" s="14"/>
    </row>
    <row r="28" spans="2:11" customFormat="1" ht="15" customHeight="1" x14ac:dyDescent="0.2">
      <c r="B28" s="17"/>
      <c r="C28" s="18"/>
      <c r="D28" s="93" t="s">
        <v>1130</v>
      </c>
      <c r="E28" s="93"/>
      <c r="F28" s="93"/>
      <c r="G28" s="93"/>
      <c r="H28" s="93"/>
      <c r="I28" s="93"/>
      <c r="J28" s="93"/>
      <c r="K28" s="14"/>
    </row>
    <row r="29" spans="2:11" customFormat="1" ht="12.75" customHeight="1" x14ac:dyDescent="0.2">
      <c r="B29" s="17"/>
      <c r="C29" s="18"/>
      <c r="D29" s="18"/>
      <c r="E29" s="18"/>
      <c r="F29" s="18"/>
      <c r="G29" s="18"/>
      <c r="H29" s="18"/>
      <c r="I29" s="18"/>
      <c r="J29" s="18"/>
      <c r="K29" s="14"/>
    </row>
    <row r="30" spans="2:11" customFormat="1" ht="15" customHeight="1" x14ac:dyDescent="0.2">
      <c r="B30" s="17"/>
      <c r="C30" s="18"/>
      <c r="D30" s="93" t="s">
        <v>1131</v>
      </c>
      <c r="E30" s="93"/>
      <c r="F30" s="93"/>
      <c r="G30" s="93"/>
      <c r="H30" s="93"/>
      <c r="I30" s="93"/>
      <c r="J30" s="93"/>
      <c r="K30" s="14"/>
    </row>
    <row r="31" spans="2:11" customFormat="1" ht="15" customHeight="1" x14ac:dyDescent="0.2">
      <c r="B31" s="17"/>
      <c r="C31" s="18"/>
      <c r="D31" s="93" t="s">
        <v>1132</v>
      </c>
      <c r="E31" s="93"/>
      <c r="F31" s="93"/>
      <c r="G31" s="93"/>
      <c r="H31" s="93"/>
      <c r="I31" s="93"/>
      <c r="J31" s="93"/>
      <c r="K31" s="14"/>
    </row>
    <row r="32" spans="2:11" customFormat="1" ht="12.75" customHeight="1" x14ac:dyDescent="0.2">
      <c r="B32" s="17"/>
      <c r="C32" s="18"/>
      <c r="D32" s="18"/>
      <c r="E32" s="18"/>
      <c r="F32" s="18"/>
      <c r="G32" s="18"/>
      <c r="H32" s="18"/>
      <c r="I32" s="18"/>
      <c r="J32" s="18"/>
      <c r="K32" s="14"/>
    </row>
    <row r="33" spans="2:11" customFormat="1" ht="15" customHeight="1" x14ac:dyDescent="0.2">
      <c r="B33" s="17"/>
      <c r="C33" s="18"/>
      <c r="D33" s="93" t="s">
        <v>1133</v>
      </c>
      <c r="E33" s="93"/>
      <c r="F33" s="93"/>
      <c r="G33" s="93"/>
      <c r="H33" s="93"/>
      <c r="I33" s="93"/>
      <c r="J33" s="93"/>
      <c r="K33" s="14"/>
    </row>
    <row r="34" spans="2:11" customFormat="1" ht="15" customHeight="1" x14ac:dyDescent="0.2">
      <c r="B34" s="17"/>
      <c r="C34" s="18"/>
      <c r="D34" s="93" t="s">
        <v>1134</v>
      </c>
      <c r="E34" s="93"/>
      <c r="F34" s="93"/>
      <c r="G34" s="93"/>
      <c r="H34" s="93"/>
      <c r="I34" s="93"/>
      <c r="J34" s="93"/>
      <c r="K34" s="14"/>
    </row>
    <row r="35" spans="2:11" customFormat="1" ht="15" customHeight="1" x14ac:dyDescent="0.2">
      <c r="B35" s="17"/>
      <c r="C35" s="18"/>
      <c r="D35" s="93" t="s">
        <v>1135</v>
      </c>
      <c r="E35" s="93"/>
      <c r="F35" s="93"/>
      <c r="G35" s="93"/>
      <c r="H35" s="93"/>
      <c r="I35" s="93"/>
      <c r="J35" s="93"/>
      <c r="K35" s="14"/>
    </row>
    <row r="36" spans="2:11" customFormat="1" ht="15" customHeight="1" x14ac:dyDescent="0.2">
      <c r="B36" s="17"/>
      <c r="C36" s="18"/>
      <c r="D36" s="16"/>
      <c r="E36" s="19" t="s">
        <v>119</v>
      </c>
      <c r="F36" s="16"/>
      <c r="G36" s="93" t="s">
        <v>1136</v>
      </c>
      <c r="H36" s="93"/>
      <c r="I36" s="93"/>
      <c r="J36" s="93"/>
      <c r="K36" s="14"/>
    </row>
    <row r="37" spans="2:11" customFormat="1" ht="30.75" customHeight="1" x14ac:dyDescent="0.2">
      <c r="B37" s="17"/>
      <c r="C37" s="18"/>
      <c r="D37" s="16"/>
      <c r="E37" s="19" t="s">
        <v>1137</v>
      </c>
      <c r="F37" s="16"/>
      <c r="G37" s="93" t="s">
        <v>1138</v>
      </c>
      <c r="H37" s="93"/>
      <c r="I37" s="93"/>
      <c r="J37" s="93"/>
      <c r="K37" s="14"/>
    </row>
    <row r="38" spans="2:11" customFormat="1" ht="15" customHeight="1" x14ac:dyDescent="0.2">
      <c r="B38" s="17"/>
      <c r="C38" s="18"/>
      <c r="D38" s="16"/>
      <c r="E38" s="19" t="s">
        <v>51</v>
      </c>
      <c r="F38" s="16"/>
      <c r="G38" s="93" t="s">
        <v>1139</v>
      </c>
      <c r="H38" s="93"/>
      <c r="I38" s="93"/>
      <c r="J38" s="93"/>
      <c r="K38" s="14"/>
    </row>
    <row r="39" spans="2:11" customFormat="1" ht="15" customHeight="1" x14ac:dyDescent="0.2">
      <c r="B39" s="17"/>
      <c r="C39" s="18"/>
      <c r="D39" s="16"/>
      <c r="E39" s="19" t="s">
        <v>52</v>
      </c>
      <c r="F39" s="16"/>
      <c r="G39" s="93" t="s">
        <v>1140</v>
      </c>
      <c r="H39" s="93"/>
      <c r="I39" s="93"/>
      <c r="J39" s="93"/>
      <c r="K39" s="14"/>
    </row>
    <row r="40" spans="2:11" customFormat="1" ht="15" customHeight="1" x14ac:dyDescent="0.2">
      <c r="B40" s="17"/>
      <c r="C40" s="18"/>
      <c r="D40" s="16"/>
      <c r="E40" s="19" t="s">
        <v>120</v>
      </c>
      <c r="F40" s="16"/>
      <c r="G40" s="93" t="s">
        <v>1141</v>
      </c>
      <c r="H40" s="93"/>
      <c r="I40" s="93"/>
      <c r="J40" s="93"/>
      <c r="K40" s="14"/>
    </row>
    <row r="41" spans="2:11" customFormat="1" ht="15" customHeight="1" x14ac:dyDescent="0.2">
      <c r="B41" s="17"/>
      <c r="C41" s="18"/>
      <c r="D41" s="16"/>
      <c r="E41" s="19" t="s">
        <v>121</v>
      </c>
      <c r="F41" s="16"/>
      <c r="G41" s="93" t="s">
        <v>1142</v>
      </c>
      <c r="H41" s="93"/>
      <c r="I41" s="93"/>
      <c r="J41" s="93"/>
      <c r="K41" s="14"/>
    </row>
    <row r="42" spans="2:11" customFormat="1" ht="15" customHeight="1" x14ac:dyDescent="0.2">
      <c r="B42" s="17"/>
      <c r="C42" s="18"/>
      <c r="D42" s="16"/>
      <c r="E42" s="19" t="s">
        <v>1143</v>
      </c>
      <c r="F42" s="16"/>
      <c r="G42" s="93" t="s">
        <v>1144</v>
      </c>
      <c r="H42" s="93"/>
      <c r="I42" s="93"/>
      <c r="J42" s="93"/>
      <c r="K42" s="14"/>
    </row>
    <row r="43" spans="2:11" customFormat="1" ht="15" customHeight="1" x14ac:dyDescent="0.2">
      <c r="B43" s="17"/>
      <c r="C43" s="18"/>
      <c r="D43" s="16"/>
      <c r="E43" s="19"/>
      <c r="F43" s="16"/>
      <c r="G43" s="93" t="s">
        <v>1145</v>
      </c>
      <c r="H43" s="93"/>
      <c r="I43" s="93"/>
      <c r="J43" s="93"/>
      <c r="K43" s="14"/>
    </row>
    <row r="44" spans="2:11" customFormat="1" ht="15" customHeight="1" x14ac:dyDescent="0.2">
      <c r="B44" s="17"/>
      <c r="C44" s="18"/>
      <c r="D44" s="16"/>
      <c r="E44" s="19" t="s">
        <v>1146</v>
      </c>
      <c r="F44" s="16"/>
      <c r="G44" s="93" t="s">
        <v>1147</v>
      </c>
      <c r="H44" s="93"/>
      <c r="I44" s="93"/>
      <c r="J44" s="93"/>
      <c r="K44" s="14"/>
    </row>
    <row r="45" spans="2:11" customFormat="1" ht="15" customHeight="1" x14ac:dyDescent="0.2">
      <c r="B45" s="17"/>
      <c r="C45" s="18"/>
      <c r="D45" s="16"/>
      <c r="E45" s="19" t="s">
        <v>123</v>
      </c>
      <c r="F45" s="16"/>
      <c r="G45" s="93" t="s">
        <v>1148</v>
      </c>
      <c r="H45" s="93"/>
      <c r="I45" s="93"/>
      <c r="J45" s="93"/>
      <c r="K45" s="14"/>
    </row>
    <row r="46" spans="2:11" customFormat="1" ht="12.75" customHeight="1" x14ac:dyDescent="0.2">
      <c r="B46" s="17"/>
      <c r="C46" s="18"/>
      <c r="D46" s="16"/>
      <c r="E46" s="16"/>
      <c r="F46" s="16"/>
      <c r="G46" s="16"/>
      <c r="H46" s="16"/>
      <c r="I46" s="16"/>
      <c r="J46" s="16"/>
      <c r="K46" s="14"/>
    </row>
    <row r="47" spans="2:11" customFormat="1" ht="15" customHeight="1" x14ac:dyDescent="0.2">
      <c r="B47" s="17"/>
      <c r="C47" s="18"/>
      <c r="D47" s="93" t="s">
        <v>1149</v>
      </c>
      <c r="E47" s="93"/>
      <c r="F47" s="93"/>
      <c r="G47" s="93"/>
      <c r="H47" s="93"/>
      <c r="I47" s="93"/>
      <c r="J47" s="93"/>
      <c r="K47" s="14"/>
    </row>
    <row r="48" spans="2:11" customFormat="1" ht="15" customHeight="1" x14ac:dyDescent="0.2">
      <c r="B48" s="17"/>
      <c r="C48" s="18"/>
      <c r="D48" s="18"/>
      <c r="E48" s="93" t="s">
        <v>1150</v>
      </c>
      <c r="F48" s="93"/>
      <c r="G48" s="93"/>
      <c r="H48" s="93"/>
      <c r="I48" s="93"/>
      <c r="J48" s="93"/>
      <c r="K48" s="14"/>
    </row>
    <row r="49" spans="2:11" customFormat="1" ht="15" customHeight="1" x14ac:dyDescent="0.2">
      <c r="B49" s="17"/>
      <c r="C49" s="18"/>
      <c r="D49" s="18"/>
      <c r="E49" s="93" t="s">
        <v>1151</v>
      </c>
      <c r="F49" s="93"/>
      <c r="G49" s="93"/>
      <c r="H49" s="93"/>
      <c r="I49" s="93"/>
      <c r="J49" s="93"/>
      <c r="K49" s="14"/>
    </row>
    <row r="50" spans="2:11" customFormat="1" ht="15" customHeight="1" x14ac:dyDescent="0.2">
      <c r="B50" s="17"/>
      <c r="C50" s="18"/>
      <c r="D50" s="18"/>
      <c r="E50" s="93" t="s">
        <v>1152</v>
      </c>
      <c r="F50" s="93"/>
      <c r="G50" s="93"/>
      <c r="H50" s="93"/>
      <c r="I50" s="93"/>
      <c r="J50" s="93"/>
      <c r="K50" s="14"/>
    </row>
    <row r="51" spans="2:11" customFormat="1" ht="15" customHeight="1" x14ac:dyDescent="0.2">
      <c r="B51" s="17"/>
      <c r="C51" s="18"/>
      <c r="D51" s="93" t="s">
        <v>1153</v>
      </c>
      <c r="E51" s="93"/>
      <c r="F51" s="93"/>
      <c r="G51" s="93"/>
      <c r="H51" s="93"/>
      <c r="I51" s="93"/>
      <c r="J51" s="93"/>
      <c r="K51" s="14"/>
    </row>
    <row r="52" spans="2:11" customFormat="1" ht="25.5" customHeight="1" x14ac:dyDescent="0.3">
      <c r="B52" s="13"/>
      <c r="C52" s="94" t="s">
        <v>1154</v>
      </c>
      <c r="D52" s="94"/>
      <c r="E52" s="94"/>
      <c r="F52" s="94"/>
      <c r="G52" s="94"/>
      <c r="H52" s="94"/>
      <c r="I52" s="94"/>
      <c r="J52" s="94"/>
      <c r="K52" s="14"/>
    </row>
    <row r="53" spans="2:11" customFormat="1" ht="5.25" customHeight="1" x14ac:dyDescent="0.2">
      <c r="B53" s="13"/>
      <c r="C53" s="15"/>
      <c r="D53" s="15"/>
      <c r="E53" s="15"/>
      <c r="F53" s="15"/>
      <c r="G53" s="15"/>
      <c r="H53" s="15"/>
      <c r="I53" s="15"/>
      <c r="J53" s="15"/>
      <c r="K53" s="14"/>
    </row>
    <row r="54" spans="2:11" customFormat="1" ht="15" customHeight="1" x14ac:dyDescent="0.2">
      <c r="B54" s="13"/>
      <c r="C54" s="93" t="s">
        <v>1155</v>
      </c>
      <c r="D54" s="93"/>
      <c r="E54" s="93"/>
      <c r="F54" s="93"/>
      <c r="G54" s="93"/>
      <c r="H54" s="93"/>
      <c r="I54" s="93"/>
      <c r="J54" s="93"/>
      <c r="K54" s="14"/>
    </row>
    <row r="55" spans="2:11" customFormat="1" ht="15" customHeight="1" x14ac:dyDescent="0.2">
      <c r="B55" s="13"/>
      <c r="C55" s="93" t="s">
        <v>1156</v>
      </c>
      <c r="D55" s="93"/>
      <c r="E55" s="93"/>
      <c r="F55" s="93"/>
      <c r="G55" s="93"/>
      <c r="H55" s="93"/>
      <c r="I55" s="93"/>
      <c r="J55" s="93"/>
      <c r="K55" s="14"/>
    </row>
    <row r="56" spans="2:11" customFormat="1" ht="12.75" customHeight="1" x14ac:dyDescent="0.2">
      <c r="B56" s="13"/>
      <c r="C56" s="16"/>
      <c r="D56" s="16"/>
      <c r="E56" s="16"/>
      <c r="F56" s="16"/>
      <c r="G56" s="16"/>
      <c r="H56" s="16"/>
      <c r="I56" s="16"/>
      <c r="J56" s="16"/>
      <c r="K56" s="14"/>
    </row>
    <row r="57" spans="2:11" customFormat="1" ht="15" customHeight="1" x14ac:dyDescent="0.2">
      <c r="B57" s="13"/>
      <c r="C57" s="93" t="s">
        <v>1157</v>
      </c>
      <c r="D57" s="93"/>
      <c r="E57" s="93"/>
      <c r="F57" s="93"/>
      <c r="G57" s="93"/>
      <c r="H57" s="93"/>
      <c r="I57" s="93"/>
      <c r="J57" s="93"/>
      <c r="K57" s="14"/>
    </row>
    <row r="58" spans="2:11" customFormat="1" ht="15" customHeight="1" x14ac:dyDescent="0.2">
      <c r="B58" s="13"/>
      <c r="C58" s="18"/>
      <c r="D58" s="93" t="s">
        <v>1158</v>
      </c>
      <c r="E58" s="93"/>
      <c r="F58" s="93"/>
      <c r="G58" s="93"/>
      <c r="H58" s="93"/>
      <c r="I58" s="93"/>
      <c r="J58" s="93"/>
      <c r="K58" s="14"/>
    </row>
    <row r="59" spans="2:11" customFormat="1" ht="15" customHeight="1" x14ac:dyDescent="0.2">
      <c r="B59" s="13"/>
      <c r="C59" s="18"/>
      <c r="D59" s="93" t="s">
        <v>1159</v>
      </c>
      <c r="E59" s="93"/>
      <c r="F59" s="93"/>
      <c r="G59" s="93"/>
      <c r="H59" s="93"/>
      <c r="I59" s="93"/>
      <c r="J59" s="93"/>
      <c r="K59" s="14"/>
    </row>
    <row r="60" spans="2:11" customFormat="1" ht="15" customHeight="1" x14ac:dyDescent="0.2">
      <c r="B60" s="13"/>
      <c r="C60" s="18"/>
      <c r="D60" s="93" t="s">
        <v>1160</v>
      </c>
      <c r="E60" s="93"/>
      <c r="F60" s="93"/>
      <c r="G60" s="93"/>
      <c r="H60" s="93"/>
      <c r="I60" s="93"/>
      <c r="J60" s="93"/>
      <c r="K60" s="14"/>
    </row>
    <row r="61" spans="2:11" customFormat="1" ht="15" customHeight="1" x14ac:dyDescent="0.2">
      <c r="B61" s="13"/>
      <c r="C61" s="18"/>
      <c r="D61" s="93" t="s">
        <v>1161</v>
      </c>
      <c r="E61" s="93"/>
      <c r="F61" s="93"/>
      <c r="G61" s="93"/>
      <c r="H61" s="93"/>
      <c r="I61" s="93"/>
      <c r="J61" s="93"/>
      <c r="K61" s="14"/>
    </row>
    <row r="62" spans="2:11" customFormat="1" ht="15" customHeight="1" x14ac:dyDescent="0.2">
      <c r="B62" s="13"/>
      <c r="C62" s="18"/>
      <c r="D62" s="95" t="s">
        <v>1162</v>
      </c>
      <c r="E62" s="95"/>
      <c r="F62" s="95"/>
      <c r="G62" s="95"/>
      <c r="H62" s="95"/>
      <c r="I62" s="95"/>
      <c r="J62" s="95"/>
      <c r="K62" s="14"/>
    </row>
    <row r="63" spans="2:11" customFormat="1" ht="15" customHeight="1" x14ac:dyDescent="0.2">
      <c r="B63" s="13"/>
      <c r="C63" s="18"/>
      <c r="D63" s="93" t="s">
        <v>1163</v>
      </c>
      <c r="E63" s="93"/>
      <c r="F63" s="93"/>
      <c r="G63" s="93"/>
      <c r="H63" s="93"/>
      <c r="I63" s="93"/>
      <c r="J63" s="93"/>
      <c r="K63" s="14"/>
    </row>
    <row r="64" spans="2:11" customFormat="1" ht="12.75" customHeight="1" x14ac:dyDescent="0.2">
      <c r="B64" s="13"/>
      <c r="C64" s="18"/>
      <c r="D64" s="18"/>
      <c r="E64" s="21"/>
      <c r="F64" s="18"/>
      <c r="G64" s="18"/>
      <c r="H64" s="18"/>
      <c r="I64" s="18"/>
      <c r="J64" s="18"/>
      <c r="K64" s="14"/>
    </row>
    <row r="65" spans="2:11" customFormat="1" ht="15" customHeight="1" x14ac:dyDescent="0.2">
      <c r="B65" s="13"/>
      <c r="C65" s="18"/>
      <c r="D65" s="93" t="s">
        <v>1164</v>
      </c>
      <c r="E65" s="93"/>
      <c r="F65" s="93"/>
      <c r="G65" s="93"/>
      <c r="H65" s="93"/>
      <c r="I65" s="93"/>
      <c r="J65" s="93"/>
      <c r="K65" s="14"/>
    </row>
    <row r="66" spans="2:11" customFormat="1" ht="15" customHeight="1" x14ac:dyDescent="0.2">
      <c r="B66" s="13"/>
      <c r="C66" s="18"/>
      <c r="D66" s="95" t="s">
        <v>1165</v>
      </c>
      <c r="E66" s="95"/>
      <c r="F66" s="95"/>
      <c r="G66" s="95"/>
      <c r="H66" s="95"/>
      <c r="I66" s="95"/>
      <c r="J66" s="95"/>
      <c r="K66" s="14"/>
    </row>
    <row r="67" spans="2:11" customFormat="1" ht="15" customHeight="1" x14ac:dyDescent="0.2">
      <c r="B67" s="13"/>
      <c r="C67" s="18"/>
      <c r="D67" s="93" t="s">
        <v>1166</v>
      </c>
      <c r="E67" s="93"/>
      <c r="F67" s="93"/>
      <c r="G67" s="93"/>
      <c r="H67" s="93"/>
      <c r="I67" s="93"/>
      <c r="J67" s="93"/>
      <c r="K67" s="14"/>
    </row>
    <row r="68" spans="2:11" customFormat="1" ht="15" customHeight="1" x14ac:dyDescent="0.2">
      <c r="B68" s="13"/>
      <c r="C68" s="18"/>
      <c r="D68" s="93" t="s">
        <v>1167</v>
      </c>
      <c r="E68" s="93"/>
      <c r="F68" s="93"/>
      <c r="G68" s="93"/>
      <c r="H68" s="93"/>
      <c r="I68" s="93"/>
      <c r="J68" s="93"/>
      <c r="K68" s="14"/>
    </row>
    <row r="69" spans="2:11" customFormat="1" ht="15" customHeight="1" x14ac:dyDescent="0.2">
      <c r="B69" s="13"/>
      <c r="C69" s="18"/>
      <c r="D69" s="93" t="s">
        <v>1168</v>
      </c>
      <c r="E69" s="93"/>
      <c r="F69" s="93"/>
      <c r="G69" s="93"/>
      <c r="H69" s="93"/>
      <c r="I69" s="93"/>
      <c r="J69" s="93"/>
      <c r="K69" s="14"/>
    </row>
    <row r="70" spans="2:11" customFormat="1" ht="15" customHeight="1" x14ac:dyDescent="0.2">
      <c r="B70" s="13"/>
      <c r="C70" s="18"/>
      <c r="D70" s="93" t="s">
        <v>1169</v>
      </c>
      <c r="E70" s="93"/>
      <c r="F70" s="93"/>
      <c r="G70" s="93"/>
      <c r="H70" s="93"/>
      <c r="I70" s="93"/>
      <c r="J70" s="93"/>
      <c r="K70" s="14"/>
    </row>
    <row r="71" spans="2:11" customFormat="1" ht="12.75" customHeight="1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4"/>
    </row>
    <row r="72" spans="2:11" customFormat="1" ht="18.75" customHeight="1" x14ac:dyDescent="0.2">
      <c r="B72" s="25"/>
      <c r="C72" s="25"/>
      <c r="D72" s="25"/>
      <c r="E72" s="25"/>
      <c r="F72" s="25"/>
      <c r="G72" s="25"/>
      <c r="H72" s="25"/>
      <c r="I72" s="25"/>
      <c r="J72" s="25"/>
      <c r="K72" s="26"/>
    </row>
    <row r="73" spans="2:11" customFormat="1" ht="18.75" customHeight="1" x14ac:dyDescent="0.2"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spans="2:11" customFormat="1" ht="7.5" customHeight="1" x14ac:dyDescent="0.2">
      <c r="B74" s="27"/>
      <c r="C74" s="28"/>
      <c r="D74" s="28"/>
      <c r="E74" s="28"/>
      <c r="F74" s="28"/>
      <c r="G74" s="28"/>
      <c r="H74" s="28"/>
      <c r="I74" s="28"/>
      <c r="J74" s="28"/>
      <c r="K74" s="29"/>
    </row>
    <row r="75" spans="2:11" customFormat="1" ht="45" customHeight="1" x14ac:dyDescent="0.2">
      <c r="B75" s="30"/>
      <c r="C75" s="88" t="s">
        <v>1170</v>
      </c>
      <c r="D75" s="88"/>
      <c r="E75" s="88"/>
      <c r="F75" s="88"/>
      <c r="G75" s="88"/>
      <c r="H75" s="88"/>
      <c r="I75" s="88"/>
      <c r="J75" s="88"/>
      <c r="K75" s="31"/>
    </row>
    <row r="76" spans="2:11" customFormat="1" ht="17.25" customHeight="1" x14ac:dyDescent="0.2">
      <c r="B76" s="30"/>
      <c r="C76" s="32" t="s">
        <v>1171</v>
      </c>
      <c r="D76" s="32"/>
      <c r="E76" s="32"/>
      <c r="F76" s="32" t="s">
        <v>1172</v>
      </c>
      <c r="G76" s="33"/>
      <c r="H76" s="32" t="s">
        <v>52</v>
      </c>
      <c r="I76" s="32" t="s">
        <v>55</v>
      </c>
      <c r="J76" s="32" t="s">
        <v>1173</v>
      </c>
      <c r="K76" s="31"/>
    </row>
    <row r="77" spans="2:11" customFormat="1" ht="17.25" customHeight="1" x14ac:dyDescent="0.2">
      <c r="B77" s="30"/>
      <c r="C77" s="34" t="s">
        <v>1174</v>
      </c>
      <c r="D77" s="34"/>
      <c r="E77" s="34"/>
      <c r="F77" s="35" t="s">
        <v>1175</v>
      </c>
      <c r="G77" s="36"/>
      <c r="H77" s="34"/>
      <c r="I77" s="34"/>
      <c r="J77" s="34" t="s">
        <v>1176</v>
      </c>
      <c r="K77" s="31"/>
    </row>
    <row r="78" spans="2:11" customFormat="1" ht="5.25" customHeight="1" x14ac:dyDescent="0.2">
      <c r="B78" s="30"/>
      <c r="C78" s="37"/>
      <c r="D78" s="37"/>
      <c r="E78" s="37"/>
      <c r="F78" s="37"/>
      <c r="G78" s="38"/>
      <c r="H78" s="37"/>
      <c r="I78" s="37"/>
      <c r="J78" s="37"/>
      <c r="K78" s="31"/>
    </row>
    <row r="79" spans="2:11" customFormat="1" ht="15" customHeight="1" x14ac:dyDescent="0.2">
      <c r="B79" s="30"/>
      <c r="C79" s="19" t="s">
        <v>51</v>
      </c>
      <c r="D79" s="39"/>
      <c r="E79" s="39"/>
      <c r="F79" s="40" t="s">
        <v>1177</v>
      </c>
      <c r="G79" s="41"/>
      <c r="H79" s="19" t="s">
        <v>1178</v>
      </c>
      <c r="I79" s="19" t="s">
        <v>1179</v>
      </c>
      <c r="J79" s="19">
        <v>20</v>
      </c>
      <c r="K79" s="31"/>
    </row>
    <row r="80" spans="2:11" customFormat="1" ht="15" customHeight="1" x14ac:dyDescent="0.2">
      <c r="B80" s="30"/>
      <c r="C80" s="19" t="s">
        <v>1180</v>
      </c>
      <c r="D80" s="19"/>
      <c r="E80" s="19"/>
      <c r="F80" s="40" t="s">
        <v>1177</v>
      </c>
      <c r="G80" s="41"/>
      <c r="H80" s="19" t="s">
        <v>1181</v>
      </c>
      <c r="I80" s="19" t="s">
        <v>1179</v>
      </c>
      <c r="J80" s="19">
        <v>120</v>
      </c>
      <c r="K80" s="31"/>
    </row>
    <row r="81" spans="2:11" customFormat="1" ht="15" customHeight="1" x14ac:dyDescent="0.2">
      <c r="B81" s="42"/>
      <c r="C81" s="19" t="s">
        <v>1182</v>
      </c>
      <c r="D81" s="19"/>
      <c r="E81" s="19"/>
      <c r="F81" s="40" t="s">
        <v>1183</v>
      </c>
      <c r="G81" s="41"/>
      <c r="H81" s="19" t="s">
        <v>1184</v>
      </c>
      <c r="I81" s="19" t="s">
        <v>1179</v>
      </c>
      <c r="J81" s="19">
        <v>50</v>
      </c>
      <c r="K81" s="31"/>
    </row>
    <row r="82" spans="2:11" customFormat="1" ht="15" customHeight="1" x14ac:dyDescent="0.2">
      <c r="B82" s="42"/>
      <c r="C82" s="19" t="s">
        <v>1185</v>
      </c>
      <c r="D82" s="19"/>
      <c r="E82" s="19"/>
      <c r="F82" s="40" t="s">
        <v>1177</v>
      </c>
      <c r="G82" s="41"/>
      <c r="H82" s="19" t="s">
        <v>1186</v>
      </c>
      <c r="I82" s="19" t="s">
        <v>1187</v>
      </c>
      <c r="J82" s="19"/>
      <c r="K82" s="31"/>
    </row>
    <row r="83" spans="2:11" customFormat="1" ht="15" customHeight="1" x14ac:dyDescent="0.2">
      <c r="B83" s="42"/>
      <c r="C83" s="19" t="s">
        <v>1188</v>
      </c>
      <c r="D83" s="19"/>
      <c r="E83" s="19"/>
      <c r="F83" s="40" t="s">
        <v>1183</v>
      </c>
      <c r="G83" s="19"/>
      <c r="H83" s="19" t="s">
        <v>1189</v>
      </c>
      <c r="I83" s="19" t="s">
        <v>1179</v>
      </c>
      <c r="J83" s="19">
        <v>15</v>
      </c>
      <c r="K83" s="31"/>
    </row>
    <row r="84" spans="2:11" customFormat="1" ht="15" customHeight="1" x14ac:dyDescent="0.2">
      <c r="B84" s="42"/>
      <c r="C84" s="19" t="s">
        <v>1190</v>
      </c>
      <c r="D84" s="19"/>
      <c r="E84" s="19"/>
      <c r="F84" s="40" t="s">
        <v>1183</v>
      </c>
      <c r="G84" s="19"/>
      <c r="H84" s="19" t="s">
        <v>1191</v>
      </c>
      <c r="I84" s="19" t="s">
        <v>1179</v>
      </c>
      <c r="J84" s="19">
        <v>15</v>
      </c>
      <c r="K84" s="31"/>
    </row>
    <row r="85" spans="2:11" customFormat="1" ht="15" customHeight="1" x14ac:dyDescent="0.2">
      <c r="B85" s="42"/>
      <c r="C85" s="19" t="s">
        <v>1192</v>
      </c>
      <c r="D85" s="19"/>
      <c r="E85" s="19"/>
      <c r="F85" s="40" t="s">
        <v>1183</v>
      </c>
      <c r="G85" s="19"/>
      <c r="H85" s="19" t="s">
        <v>1193</v>
      </c>
      <c r="I85" s="19" t="s">
        <v>1179</v>
      </c>
      <c r="J85" s="19">
        <v>20</v>
      </c>
      <c r="K85" s="31"/>
    </row>
    <row r="86" spans="2:11" customFormat="1" ht="15" customHeight="1" x14ac:dyDescent="0.2">
      <c r="B86" s="42"/>
      <c r="C86" s="19" t="s">
        <v>1194</v>
      </c>
      <c r="D86" s="19"/>
      <c r="E86" s="19"/>
      <c r="F86" s="40" t="s">
        <v>1183</v>
      </c>
      <c r="G86" s="19"/>
      <c r="H86" s="19" t="s">
        <v>1195</v>
      </c>
      <c r="I86" s="19" t="s">
        <v>1179</v>
      </c>
      <c r="J86" s="19">
        <v>20</v>
      </c>
      <c r="K86" s="31"/>
    </row>
    <row r="87" spans="2:11" customFormat="1" ht="15" customHeight="1" x14ac:dyDescent="0.2">
      <c r="B87" s="42"/>
      <c r="C87" s="19" t="s">
        <v>1196</v>
      </c>
      <c r="D87" s="19"/>
      <c r="E87" s="19"/>
      <c r="F87" s="40" t="s">
        <v>1183</v>
      </c>
      <c r="G87" s="41"/>
      <c r="H87" s="19" t="s">
        <v>1197</v>
      </c>
      <c r="I87" s="19" t="s">
        <v>1179</v>
      </c>
      <c r="J87" s="19">
        <v>50</v>
      </c>
      <c r="K87" s="31"/>
    </row>
    <row r="88" spans="2:11" customFormat="1" ht="15" customHeight="1" x14ac:dyDescent="0.2">
      <c r="B88" s="42"/>
      <c r="C88" s="19" t="s">
        <v>1198</v>
      </c>
      <c r="D88" s="19"/>
      <c r="E88" s="19"/>
      <c r="F88" s="40" t="s">
        <v>1183</v>
      </c>
      <c r="G88" s="41"/>
      <c r="H88" s="19" t="s">
        <v>1199</v>
      </c>
      <c r="I88" s="19" t="s">
        <v>1179</v>
      </c>
      <c r="J88" s="19">
        <v>20</v>
      </c>
      <c r="K88" s="31"/>
    </row>
    <row r="89" spans="2:11" customFormat="1" ht="15" customHeight="1" x14ac:dyDescent="0.2">
      <c r="B89" s="42"/>
      <c r="C89" s="19" t="s">
        <v>1200</v>
      </c>
      <c r="D89" s="19"/>
      <c r="E89" s="19"/>
      <c r="F89" s="40" t="s">
        <v>1183</v>
      </c>
      <c r="G89" s="41"/>
      <c r="H89" s="19" t="s">
        <v>1201</v>
      </c>
      <c r="I89" s="19" t="s">
        <v>1179</v>
      </c>
      <c r="J89" s="19">
        <v>20</v>
      </c>
      <c r="K89" s="31"/>
    </row>
    <row r="90" spans="2:11" customFormat="1" ht="15" customHeight="1" x14ac:dyDescent="0.2">
      <c r="B90" s="42"/>
      <c r="C90" s="19" t="s">
        <v>1202</v>
      </c>
      <c r="D90" s="19"/>
      <c r="E90" s="19"/>
      <c r="F90" s="40" t="s">
        <v>1183</v>
      </c>
      <c r="G90" s="41"/>
      <c r="H90" s="19" t="s">
        <v>1203</v>
      </c>
      <c r="I90" s="19" t="s">
        <v>1179</v>
      </c>
      <c r="J90" s="19">
        <v>50</v>
      </c>
      <c r="K90" s="31"/>
    </row>
    <row r="91" spans="2:11" customFormat="1" ht="15" customHeight="1" x14ac:dyDescent="0.2">
      <c r="B91" s="42"/>
      <c r="C91" s="19" t="s">
        <v>1204</v>
      </c>
      <c r="D91" s="19"/>
      <c r="E91" s="19"/>
      <c r="F91" s="40" t="s">
        <v>1183</v>
      </c>
      <c r="G91" s="41"/>
      <c r="H91" s="19" t="s">
        <v>1204</v>
      </c>
      <c r="I91" s="19" t="s">
        <v>1179</v>
      </c>
      <c r="J91" s="19">
        <v>50</v>
      </c>
      <c r="K91" s="31"/>
    </row>
    <row r="92" spans="2:11" customFormat="1" ht="15" customHeight="1" x14ac:dyDescent="0.2">
      <c r="B92" s="42"/>
      <c r="C92" s="19" t="s">
        <v>1205</v>
      </c>
      <c r="D92" s="19"/>
      <c r="E92" s="19"/>
      <c r="F92" s="40" t="s">
        <v>1183</v>
      </c>
      <c r="G92" s="41"/>
      <c r="H92" s="19" t="s">
        <v>1206</v>
      </c>
      <c r="I92" s="19" t="s">
        <v>1179</v>
      </c>
      <c r="J92" s="19">
        <v>255</v>
      </c>
      <c r="K92" s="31"/>
    </row>
    <row r="93" spans="2:11" customFormat="1" ht="15" customHeight="1" x14ac:dyDescent="0.2">
      <c r="B93" s="42"/>
      <c r="C93" s="19" t="s">
        <v>1207</v>
      </c>
      <c r="D93" s="19"/>
      <c r="E93" s="19"/>
      <c r="F93" s="40" t="s">
        <v>1177</v>
      </c>
      <c r="G93" s="41"/>
      <c r="H93" s="19" t="s">
        <v>1208</v>
      </c>
      <c r="I93" s="19" t="s">
        <v>1209</v>
      </c>
      <c r="J93" s="19"/>
      <c r="K93" s="31"/>
    </row>
    <row r="94" spans="2:11" customFormat="1" ht="15" customHeight="1" x14ac:dyDescent="0.2">
      <c r="B94" s="42"/>
      <c r="C94" s="19" t="s">
        <v>1210</v>
      </c>
      <c r="D94" s="19"/>
      <c r="E94" s="19"/>
      <c r="F94" s="40" t="s">
        <v>1177</v>
      </c>
      <c r="G94" s="41"/>
      <c r="H94" s="19" t="s">
        <v>1211</v>
      </c>
      <c r="I94" s="19" t="s">
        <v>1212</v>
      </c>
      <c r="J94" s="19"/>
      <c r="K94" s="31"/>
    </row>
    <row r="95" spans="2:11" customFormat="1" ht="15" customHeight="1" x14ac:dyDescent="0.2">
      <c r="B95" s="42"/>
      <c r="C95" s="19" t="s">
        <v>1213</v>
      </c>
      <c r="D95" s="19"/>
      <c r="E95" s="19"/>
      <c r="F95" s="40" t="s">
        <v>1177</v>
      </c>
      <c r="G95" s="41"/>
      <c r="H95" s="19" t="s">
        <v>1213</v>
      </c>
      <c r="I95" s="19" t="s">
        <v>1212</v>
      </c>
      <c r="J95" s="19"/>
      <c r="K95" s="31"/>
    </row>
    <row r="96" spans="2:11" customFormat="1" ht="15" customHeight="1" x14ac:dyDescent="0.2">
      <c r="B96" s="42"/>
      <c r="C96" s="19" t="s">
        <v>36</v>
      </c>
      <c r="D96" s="19"/>
      <c r="E96" s="19"/>
      <c r="F96" s="40" t="s">
        <v>1177</v>
      </c>
      <c r="G96" s="41"/>
      <c r="H96" s="19" t="s">
        <v>1214</v>
      </c>
      <c r="I96" s="19" t="s">
        <v>1212</v>
      </c>
      <c r="J96" s="19"/>
      <c r="K96" s="31"/>
    </row>
    <row r="97" spans="2:11" customFormat="1" ht="15" customHeight="1" x14ac:dyDescent="0.2">
      <c r="B97" s="42"/>
      <c r="C97" s="19" t="s">
        <v>46</v>
      </c>
      <c r="D97" s="19"/>
      <c r="E97" s="19"/>
      <c r="F97" s="40" t="s">
        <v>1177</v>
      </c>
      <c r="G97" s="41"/>
      <c r="H97" s="19" t="s">
        <v>1215</v>
      </c>
      <c r="I97" s="19" t="s">
        <v>1212</v>
      </c>
      <c r="J97" s="19"/>
      <c r="K97" s="31"/>
    </row>
    <row r="98" spans="2:11" customFormat="1" ht="15" customHeight="1" x14ac:dyDescent="0.2">
      <c r="B98" s="43"/>
      <c r="C98" s="44"/>
      <c r="D98" s="44"/>
      <c r="E98" s="44"/>
      <c r="F98" s="44"/>
      <c r="G98" s="44"/>
      <c r="H98" s="44"/>
      <c r="I98" s="44"/>
      <c r="J98" s="44"/>
      <c r="K98" s="45"/>
    </row>
    <row r="99" spans="2:11" customFormat="1" ht="18.75" customHeight="1" x14ac:dyDescent="0.2">
      <c r="B99" s="46"/>
      <c r="C99" s="47"/>
      <c r="D99" s="47"/>
      <c r="E99" s="47"/>
      <c r="F99" s="47"/>
      <c r="G99" s="47"/>
      <c r="H99" s="47"/>
      <c r="I99" s="47"/>
      <c r="J99" s="47"/>
      <c r="K99" s="46"/>
    </row>
    <row r="100" spans="2:11" customFormat="1" ht="18.75" customHeight="1" x14ac:dyDescent="0.2"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spans="2:11" customFormat="1" ht="7.5" customHeight="1" x14ac:dyDescent="0.2">
      <c r="B101" s="27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2:11" customFormat="1" ht="45" customHeight="1" x14ac:dyDescent="0.2">
      <c r="B102" s="30"/>
      <c r="C102" s="88" t="s">
        <v>1216</v>
      </c>
      <c r="D102" s="88"/>
      <c r="E102" s="88"/>
      <c r="F102" s="88"/>
      <c r="G102" s="88"/>
      <c r="H102" s="88"/>
      <c r="I102" s="88"/>
      <c r="J102" s="88"/>
      <c r="K102" s="31"/>
    </row>
    <row r="103" spans="2:11" customFormat="1" ht="17.25" customHeight="1" x14ac:dyDescent="0.2">
      <c r="B103" s="30"/>
      <c r="C103" s="32" t="s">
        <v>1171</v>
      </c>
      <c r="D103" s="32"/>
      <c r="E103" s="32"/>
      <c r="F103" s="32" t="s">
        <v>1172</v>
      </c>
      <c r="G103" s="33"/>
      <c r="H103" s="32" t="s">
        <v>52</v>
      </c>
      <c r="I103" s="32" t="s">
        <v>55</v>
      </c>
      <c r="J103" s="32" t="s">
        <v>1173</v>
      </c>
      <c r="K103" s="31"/>
    </row>
    <row r="104" spans="2:11" customFormat="1" ht="17.25" customHeight="1" x14ac:dyDescent="0.2">
      <c r="B104" s="30"/>
      <c r="C104" s="34" t="s">
        <v>1174</v>
      </c>
      <c r="D104" s="34"/>
      <c r="E104" s="34"/>
      <c r="F104" s="35" t="s">
        <v>1175</v>
      </c>
      <c r="G104" s="36"/>
      <c r="H104" s="34"/>
      <c r="I104" s="34"/>
      <c r="J104" s="34" t="s">
        <v>1176</v>
      </c>
      <c r="K104" s="31"/>
    </row>
    <row r="105" spans="2:11" customFormat="1" ht="5.25" customHeight="1" x14ac:dyDescent="0.2">
      <c r="B105" s="30"/>
      <c r="C105" s="32"/>
      <c r="D105" s="32"/>
      <c r="E105" s="32"/>
      <c r="F105" s="32"/>
      <c r="G105" s="48"/>
      <c r="H105" s="32"/>
      <c r="I105" s="32"/>
      <c r="J105" s="32"/>
      <c r="K105" s="31"/>
    </row>
    <row r="106" spans="2:11" customFormat="1" ht="15" customHeight="1" x14ac:dyDescent="0.2">
      <c r="B106" s="30"/>
      <c r="C106" s="19" t="s">
        <v>51</v>
      </c>
      <c r="D106" s="39"/>
      <c r="E106" s="39"/>
      <c r="F106" s="40" t="s">
        <v>1177</v>
      </c>
      <c r="G106" s="19"/>
      <c r="H106" s="19" t="s">
        <v>1217</v>
      </c>
      <c r="I106" s="19" t="s">
        <v>1179</v>
      </c>
      <c r="J106" s="19">
        <v>20</v>
      </c>
      <c r="K106" s="31"/>
    </row>
    <row r="107" spans="2:11" customFormat="1" ht="15" customHeight="1" x14ac:dyDescent="0.2">
      <c r="B107" s="30"/>
      <c r="C107" s="19" t="s">
        <v>1180</v>
      </c>
      <c r="D107" s="19"/>
      <c r="E107" s="19"/>
      <c r="F107" s="40" t="s">
        <v>1177</v>
      </c>
      <c r="G107" s="19"/>
      <c r="H107" s="19" t="s">
        <v>1217</v>
      </c>
      <c r="I107" s="19" t="s">
        <v>1179</v>
      </c>
      <c r="J107" s="19">
        <v>120</v>
      </c>
      <c r="K107" s="31"/>
    </row>
    <row r="108" spans="2:11" customFormat="1" ht="15" customHeight="1" x14ac:dyDescent="0.2">
      <c r="B108" s="42"/>
      <c r="C108" s="19" t="s">
        <v>1182</v>
      </c>
      <c r="D108" s="19"/>
      <c r="E108" s="19"/>
      <c r="F108" s="40" t="s">
        <v>1183</v>
      </c>
      <c r="G108" s="19"/>
      <c r="H108" s="19" t="s">
        <v>1217</v>
      </c>
      <c r="I108" s="19" t="s">
        <v>1179</v>
      </c>
      <c r="J108" s="19">
        <v>50</v>
      </c>
      <c r="K108" s="31"/>
    </row>
    <row r="109" spans="2:11" customFormat="1" ht="15" customHeight="1" x14ac:dyDescent="0.2">
      <c r="B109" s="42"/>
      <c r="C109" s="19" t="s">
        <v>1185</v>
      </c>
      <c r="D109" s="19"/>
      <c r="E109" s="19"/>
      <c r="F109" s="40" t="s">
        <v>1177</v>
      </c>
      <c r="G109" s="19"/>
      <c r="H109" s="19" t="s">
        <v>1217</v>
      </c>
      <c r="I109" s="19" t="s">
        <v>1187</v>
      </c>
      <c r="J109" s="19"/>
      <c r="K109" s="31"/>
    </row>
    <row r="110" spans="2:11" customFormat="1" ht="15" customHeight="1" x14ac:dyDescent="0.2">
      <c r="B110" s="42"/>
      <c r="C110" s="19" t="s">
        <v>1196</v>
      </c>
      <c r="D110" s="19"/>
      <c r="E110" s="19"/>
      <c r="F110" s="40" t="s">
        <v>1183</v>
      </c>
      <c r="G110" s="19"/>
      <c r="H110" s="19" t="s">
        <v>1217</v>
      </c>
      <c r="I110" s="19" t="s">
        <v>1179</v>
      </c>
      <c r="J110" s="19">
        <v>50</v>
      </c>
      <c r="K110" s="31"/>
    </row>
    <row r="111" spans="2:11" customFormat="1" ht="15" customHeight="1" x14ac:dyDescent="0.2">
      <c r="B111" s="42"/>
      <c r="C111" s="19" t="s">
        <v>1204</v>
      </c>
      <c r="D111" s="19"/>
      <c r="E111" s="19"/>
      <c r="F111" s="40" t="s">
        <v>1183</v>
      </c>
      <c r="G111" s="19"/>
      <c r="H111" s="19" t="s">
        <v>1217</v>
      </c>
      <c r="I111" s="19" t="s">
        <v>1179</v>
      </c>
      <c r="J111" s="19">
        <v>50</v>
      </c>
      <c r="K111" s="31"/>
    </row>
    <row r="112" spans="2:11" customFormat="1" ht="15" customHeight="1" x14ac:dyDescent="0.2">
      <c r="B112" s="42"/>
      <c r="C112" s="19" t="s">
        <v>1202</v>
      </c>
      <c r="D112" s="19"/>
      <c r="E112" s="19"/>
      <c r="F112" s="40" t="s">
        <v>1183</v>
      </c>
      <c r="G112" s="19"/>
      <c r="H112" s="19" t="s">
        <v>1217</v>
      </c>
      <c r="I112" s="19" t="s">
        <v>1179</v>
      </c>
      <c r="J112" s="19">
        <v>50</v>
      </c>
      <c r="K112" s="31"/>
    </row>
    <row r="113" spans="2:11" customFormat="1" ht="15" customHeight="1" x14ac:dyDescent="0.2">
      <c r="B113" s="42"/>
      <c r="C113" s="19" t="s">
        <v>51</v>
      </c>
      <c r="D113" s="19"/>
      <c r="E113" s="19"/>
      <c r="F113" s="40" t="s">
        <v>1177</v>
      </c>
      <c r="G113" s="19"/>
      <c r="H113" s="19" t="s">
        <v>1218</v>
      </c>
      <c r="I113" s="19" t="s">
        <v>1179</v>
      </c>
      <c r="J113" s="19">
        <v>20</v>
      </c>
      <c r="K113" s="31"/>
    </row>
    <row r="114" spans="2:11" customFormat="1" ht="15" customHeight="1" x14ac:dyDescent="0.2">
      <c r="B114" s="42"/>
      <c r="C114" s="19" t="s">
        <v>1219</v>
      </c>
      <c r="D114" s="19"/>
      <c r="E114" s="19"/>
      <c r="F114" s="40" t="s">
        <v>1177</v>
      </c>
      <c r="G114" s="19"/>
      <c r="H114" s="19" t="s">
        <v>1220</v>
      </c>
      <c r="I114" s="19" t="s">
        <v>1179</v>
      </c>
      <c r="J114" s="19">
        <v>120</v>
      </c>
      <c r="K114" s="31"/>
    </row>
    <row r="115" spans="2:11" customFormat="1" ht="15" customHeight="1" x14ac:dyDescent="0.2">
      <c r="B115" s="42"/>
      <c r="C115" s="19" t="s">
        <v>36</v>
      </c>
      <c r="D115" s="19"/>
      <c r="E115" s="19"/>
      <c r="F115" s="40" t="s">
        <v>1177</v>
      </c>
      <c r="G115" s="19"/>
      <c r="H115" s="19" t="s">
        <v>1221</v>
      </c>
      <c r="I115" s="19" t="s">
        <v>1212</v>
      </c>
      <c r="J115" s="19"/>
      <c r="K115" s="31"/>
    </row>
    <row r="116" spans="2:11" customFormat="1" ht="15" customHeight="1" x14ac:dyDescent="0.2">
      <c r="B116" s="42"/>
      <c r="C116" s="19" t="s">
        <v>46</v>
      </c>
      <c r="D116" s="19"/>
      <c r="E116" s="19"/>
      <c r="F116" s="40" t="s">
        <v>1177</v>
      </c>
      <c r="G116" s="19"/>
      <c r="H116" s="19" t="s">
        <v>1222</v>
      </c>
      <c r="I116" s="19" t="s">
        <v>1212</v>
      </c>
      <c r="J116" s="19"/>
      <c r="K116" s="31"/>
    </row>
    <row r="117" spans="2:11" customFormat="1" ht="15" customHeight="1" x14ac:dyDescent="0.2">
      <c r="B117" s="42"/>
      <c r="C117" s="19" t="s">
        <v>55</v>
      </c>
      <c r="D117" s="19"/>
      <c r="E117" s="19"/>
      <c r="F117" s="40" t="s">
        <v>1177</v>
      </c>
      <c r="G117" s="19"/>
      <c r="H117" s="19" t="s">
        <v>1223</v>
      </c>
      <c r="I117" s="19" t="s">
        <v>1224</v>
      </c>
      <c r="J117" s="19"/>
      <c r="K117" s="31"/>
    </row>
    <row r="118" spans="2:11" customFormat="1" ht="15" customHeight="1" x14ac:dyDescent="0.2">
      <c r="B118" s="43"/>
      <c r="C118" s="49"/>
      <c r="D118" s="49"/>
      <c r="E118" s="49"/>
      <c r="F118" s="49"/>
      <c r="G118" s="49"/>
      <c r="H118" s="49"/>
      <c r="I118" s="49"/>
      <c r="J118" s="49"/>
      <c r="K118" s="45"/>
    </row>
    <row r="119" spans="2:11" customFormat="1" ht="18.75" customHeight="1" x14ac:dyDescent="0.2">
      <c r="B119" s="50"/>
      <c r="C119" s="51"/>
      <c r="D119" s="51"/>
      <c r="E119" s="51"/>
      <c r="F119" s="52"/>
      <c r="G119" s="51"/>
      <c r="H119" s="51"/>
      <c r="I119" s="51"/>
      <c r="J119" s="51"/>
      <c r="K119" s="50"/>
    </row>
    <row r="120" spans="2:11" customFormat="1" ht="18.75" customHeight="1" x14ac:dyDescent="0.2"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2:11" customFormat="1" ht="7.5" customHeight="1" x14ac:dyDescent="0.2">
      <c r="B121" s="53"/>
      <c r="C121" s="54"/>
      <c r="D121" s="54"/>
      <c r="E121" s="54"/>
      <c r="F121" s="54"/>
      <c r="G121" s="54"/>
      <c r="H121" s="54"/>
      <c r="I121" s="54"/>
      <c r="J121" s="54"/>
      <c r="K121" s="55"/>
    </row>
    <row r="122" spans="2:11" customFormat="1" ht="45" customHeight="1" x14ac:dyDescent="0.2">
      <c r="B122" s="56"/>
      <c r="C122" s="89" t="s">
        <v>1225</v>
      </c>
      <c r="D122" s="89"/>
      <c r="E122" s="89"/>
      <c r="F122" s="89"/>
      <c r="G122" s="89"/>
      <c r="H122" s="89"/>
      <c r="I122" s="89"/>
      <c r="J122" s="89"/>
      <c r="K122" s="57"/>
    </row>
    <row r="123" spans="2:11" customFormat="1" ht="17.25" customHeight="1" x14ac:dyDescent="0.2">
      <c r="B123" s="58"/>
      <c r="C123" s="32" t="s">
        <v>1171</v>
      </c>
      <c r="D123" s="32"/>
      <c r="E123" s="32"/>
      <c r="F123" s="32" t="s">
        <v>1172</v>
      </c>
      <c r="G123" s="33"/>
      <c r="H123" s="32" t="s">
        <v>52</v>
      </c>
      <c r="I123" s="32" t="s">
        <v>55</v>
      </c>
      <c r="J123" s="32" t="s">
        <v>1173</v>
      </c>
      <c r="K123" s="59"/>
    </row>
    <row r="124" spans="2:11" customFormat="1" ht="17.25" customHeight="1" x14ac:dyDescent="0.2">
      <c r="B124" s="58"/>
      <c r="C124" s="34" t="s">
        <v>1174</v>
      </c>
      <c r="D124" s="34"/>
      <c r="E124" s="34"/>
      <c r="F124" s="35" t="s">
        <v>1175</v>
      </c>
      <c r="G124" s="36"/>
      <c r="H124" s="34"/>
      <c r="I124" s="34"/>
      <c r="J124" s="34" t="s">
        <v>1176</v>
      </c>
      <c r="K124" s="59"/>
    </row>
    <row r="125" spans="2:11" customFormat="1" ht="5.25" customHeight="1" x14ac:dyDescent="0.2">
      <c r="B125" s="60"/>
      <c r="C125" s="37"/>
      <c r="D125" s="37"/>
      <c r="E125" s="37"/>
      <c r="F125" s="37"/>
      <c r="G125" s="61"/>
      <c r="H125" s="37"/>
      <c r="I125" s="37"/>
      <c r="J125" s="37"/>
      <c r="K125" s="62"/>
    </row>
    <row r="126" spans="2:11" customFormat="1" ht="15" customHeight="1" x14ac:dyDescent="0.2">
      <c r="B126" s="60"/>
      <c r="C126" s="19" t="s">
        <v>1180</v>
      </c>
      <c r="D126" s="39"/>
      <c r="E126" s="39"/>
      <c r="F126" s="40" t="s">
        <v>1177</v>
      </c>
      <c r="G126" s="19"/>
      <c r="H126" s="19" t="s">
        <v>1217</v>
      </c>
      <c r="I126" s="19" t="s">
        <v>1179</v>
      </c>
      <c r="J126" s="19">
        <v>120</v>
      </c>
      <c r="K126" s="63"/>
    </row>
    <row r="127" spans="2:11" customFormat="1" ht="15" customHeight="1" x14ac:dyDescent="0.2">
      <c r="B127" s="60"/>
      <c r="C127" s="19" t="s">
        <v>1226</v>
      </c>
      <c r="D127" s="19"/>
      <c r="E127" s="19"/>
      <c r="F127" s="40" t="s">
        <v>1177</v>
      </c>
      <c r="G127" s="19"/>
      <c r="H127" s="19" t="s">
        <v>1227</v>
      </c>
      <c r="I127" s="19" t="s">
        <v>1179</v>
      </c>
      <c r="J127" s="19" t="s">
        <v>1228</v>
      </c>
      <c r="K127" s="63"/>
    </row>
    <row r="128" spans="2:11" customFormat="1" ht="15" customHeight="1" x14ac:dyDescent="0.2">
      <c r="B128" s="60"/>
      <c r="C128" s="19" t="s">
        <v>1125</v>
      </c>
      <c r="D128" s="19"/>
      <c r="E128" s="19"/>
      <c r="F128" s="40" t="s">
        <v>1177</v>
      </c>
      <c r="G128" s="19"/>
      <c r="H128" s="19" t="s">
        <v>1229</v>
      </c>
      <c r="I128" s="19" t="s">
        <v>1179</v>
      </c>
      <c r="J128" s="19" t="s">
        <v>1228</v>
      </c>
      <c r="K128" s="63"/>
    </row>
    <row r="129" spans="2:11" customFormat="1" ht="15" customHeight="1" x14ac:dyDescent="0.2">
      <c r="B129" s="60"/>
      <c r="C129" s="19" t="s">
        <v>1188</v>
      </c>
      <c r="D129" s="19"/>
      <c r="E129" s="19"/>
      <c r="F129" s="40" t="s">
        <v>1183</v>
      </c>
      <c r="G129" s="19"/>
      <c r="H129" s="19" t="s">
        <v>1189</v>
      </c>
      <c r="I129" s="19" t="s">
        <v>1179</v>
      </c>
      <c r="J129" s="19">
        <v>15</v>
      </c>
      <c r="K129" s="63"/>
    </row>
    <row r="130" spans="2:11" customFormat="1" ht="15" customHeight="1" x14ac:dyDescent="0.2">
      <c r="B130" s="60"/>
      <c r="C130" s="19" t="s">
        <v>1190</v>
      </c>
      <c r="D130" s="19"/>
      <c r="E130" s="19"/>
      <c r="F130" s="40" t="s">
        <v>1183</v>
      </c>
      <c r="G130" s="19"/>
      <c r="H130" s="19" t="s">
        <v>1191</v>
      </c>
      <c r="I130" s="19" t="s">
        <v>1179</v>
      </c>
      <c r="J130" s="19">
        <v>15</v>
      </c>
      <c r="K130" s="63"/>
    </row>
    <row r="131" spans="2:11" customFormat="1" ht="15" customHeight="1" x14ac:dyDescent="0.2">
      <c r="B131" s="60"/>
      <c r="C131" s="19" t="s">
        <v>1192</v>
      </c>
      <c r="D131" s="19"/>
      <c r="E131" s="19"/>
      <c r="F131" s="40" t="s">
        <v>1183</v>
      </c>
      <c r="G131" s="19"/>
      <c r="H131" s="19" t="s">
        <v>1193</v>
      </c>
      <c r="I131" s="19" t="s">
        <v>1179</v>
      </c>
      <c r="J131" s="19">
        <v>20</v>
      </c>
      <c r="K131" s="63"/>
    </row>
    <row r="132" spans="2:11" customFormat="1" ht="15" customHeight="1" x14ac:dyDescent="0.2">
      <c r="B132" s="60"/>
      <c r="C132" s="19" t="s">
        <v>1194</v>
      </c>
      <c r="D132" s="19"/>
      <c r="E132" s="19"/>
      <c r="F132" s="40" t="s">
        <v>1183</v>
      </c>
      <c r="G132" s="19"/>
      <c r="H132" s="19" t="s">
        <v>1195</v>
      </c>
      <c r="I132" s="19" t="s">
        <v>1179</v>
      </c>
      <c r="J132" s="19">
        <v>20</v>
      </c>
      <c r="K132" s="63"/>
    </row>
    <row r="133" spans="2:11" customFormat="1" ht="15" customHeight="1" x14ac:dyDescent="0.2">
      <c r="B133" s="60"/>
      <c r="C133" s="19" t="s">
        <v>1182</v>
      </c>
      <c r="D133" s="19"/>
      <c r="E133" s="19"/>
      <c r="F133" s="40" t="s">
        <v>1183</v>
      </c>
      <c r="G133" s="19"/>
      <c r="H133" s="19" t="s">
        <v>1217</v>
      </c>
      <c r="I133" s="19" t="s">
        <v>1179</v>
      </c>
      <c r="J133" s="19">
        <v>50</v>
      </c>
      <c r="K133" s="63"/>
    </row>
    <row r="134" spans="2:11" customFormat="1" ht="15" customHeight="1" x14ac:dyDescent="0.2">
      <c r="B134" s="60"/>
      <c r="C134" s="19" t="s">
        <v>1196</v>
      </c>
      <c r="D134" s="19"/>
      <c r="E134" s="19"/>
      <c r="F134" s="40" t="s">
        <v>1183</v>
      </c>
      <c r="G134" s="19"/>
      <c r="H134" s="19" t="s">
        <v>1217</v>
      </c>
      <c r="I134" s="19" t="s">
        <v>1179</v>
      </c>
      <c r="J134" s="19">
        <v>50</v>
      </c>
      <c r="K134" s="63"/>
    </row>
    <row r="135" spans="2:11" customFormat="1" ht="15" customHeight="1" x14ac:dyDescent="0.2">
      <c r="B135" s="60"/>
      <c r="C135" s="19" t="s">
        <v>1202</v>
      </c>
      <c r="D135" s="19"/>
      <c r="E135" s="19"/>
      <c r="F135" s="40" t="s">
        <v>1183</v>
      </c>
      <c r="G135" s="19"/>
      <c r="H135" s="19" t="s">
        <v>1217</v>
      </c>
      <c r="I135" s="19" t="s">
        <v>1179</v>
      </c>
      <c r="J135" s="19">
        <v>50</v>
      </c>
      <c r="K135" s="63"/>
    </row>
    <row r="136" spans="2:11" customFormat="1" ht="15" customHeight="1" x14ac:dyDescent="0.2">
      <c r="B136" s="60"/>
      <c r="C136" s="19" t="s">
        <v>1204</v>
      </c>
      <c r="D136" s="19"/>
      <c r="E136" s="19"/>
      <c r="F136" s="40" t="s">
        <v>1183</v>
      </c>
      <c r="G136" s="19"/>
      <c r="H136" s="19" t="s">
        <v>1217</v>
      </c>
      <c r="I136" s="19" t="s">
        <v>1179</v>
      </c>
      <c r="J136" s="19">
        <v>50</v>
      </c>
      <c r="K136" s="63"/>
    </row>
    <row r="137" spans="2:11" customFormat="1" ht="15" customHeight="1" x14ac:dyDescent="0.2">
      <c r="B137" s="60"/>
      <c r="C137" s="19" t="s">
        <v>1205</v>
      </c>
      <c r="D137" s="19"/>
      <c r="E137" s="19"/>
      <c r="F137" s="40" t="s">
        <v>1183</v>
      </c>
      <c r="G137" s="19"/>
      <c r="H137" s="19" t="s">
        <v>1230</v>
      </c>
      <c r="I137" s="19" t="s">
        <v>1179</v>
      </c>
      <c r="J137" s="19">
        <v>255</v>
      </c>
      <c r="K137" s="63"/>
    </row>
    <row r="138" spans="2:11" customFormat="1" ht="15" customHeight="1" x14ac:dyDescent="0.2">
      <c r="B138" s="60"/>
      <c r="C138" s="19" t="s">
        <v>1207</v>
      </c>
      <c r="D138" s="19"/>
      <c r="E138" s="19"/>
      <c r="F138" s="40" t="s">
        <v>1177</v>
      </c>
      <c r="G138" s="19"/>
      <c r="H138" s="19" t="s">
        <v>1231</v>
      </c>
      <c r="I138" s="19" t="s">
        <v>1209</v>
      </c>
      <c r="J138" s="19"/>
      <c r="K138" s="63"/>
    </row>
    <row r="139" spans="2:11" customFormat="1" ht="15" customHeight="1" x14ac:dyDescent="0.2">
      <c r="B139" s="60"/>
      <c r="C139" s="19" t="s">
        <v>1210</v>
      </c>
      <c r="D139" s="19"/>
      <c r="E139" s="19"/>
      <c r="F139" s="40" t="s">
        <v>1177</v>
      </c>
      <c r="G139" s="19"/>
      <c r="H139" s="19" t="s">
        <v>1232</v>
      </c>
      <c r="I139" s="19" t="s">
        <v>1212</v>
      </c>
      <c r="J139" s="19"/>
      <c r="K139" s="63"/>
    </row>
    <row r="140" spans="2:11" customFormat="1" ht="15" customHeight="1" x14ac:dyDescent="0.2">
      <c r="B140" s="60"/>
      <c r="C140" s="19" t="s">
        <v>1213</v>
      </c>
      <c r="D140" s="19"/>
      <c r="E140" s="19"/>
      <c r="F140" s="40" t="s">
        <v>1177</v>
      </c>
      <c r="G140" s="19"/>
      <c r="H140" s="19" t="s">
        <v>1213</v>
      </c>
      <c r="I140" s="19" t="s">
        <v>1212</v>
      </c>
      <c r="J140" s="19"/>
      <c r="K140" s="63"/>
    </row>
    <row r="141" spans="2:11" customFormat="1" ht="15" customHeight="1" x14ac:dyDescent="0.2">
      <c r="B141" s="60"/>
      <c r="C141" s="19" t="s">
        <v>36</v>
      </c>
      <c r="D141" s="19"/>
      <c r="E141" s="19"/>
      <c r="F141" s="40" t="s">
        <v>1177</v>
      </c>
      <c r="G141" s="19"/>
      <c r="H141" s="19" t="s">
        <v>1233</v>
      </c>
      <c r="I141" s="19" t="s">
        <v>1212</v>
      </c>
      <c r="J141" s="19"/>
      <c r="K141" s="63"/>
    </row>
    <row r="142" spans="2:11" customFormat="1" ht="15" customHeight="1" x14ac:dyDescent="0.2">
      <c r="B142" s="60"/>
      <c r="C142" s="19" t="s">
        <v>1234</v>
      </c>
      <c r="D142" s="19"/>
      <c r="E142" s="19"/>
      <c r="F142" s="40" t="s">
        <v>1177</v>
      </c>
      <c r="G142" s="19"/>
      <c r="H142" s="19" t="s">
        <v>1235</v>
      </c>
      <c r="I142" s="19" t="s">
        <v>1212</v>
      </c>
      <c r="J142" s="19"/>
      <c r="K142" s="63"/>
    </row>
    <row r="143" spans="2:11" customFormat="1" ht="15" customHeight="1" x14ac:dyDescent="0.2">
      <c r="B143" s="64"/>
      <c r="C143" s="65"/>
      <c r="D143" s="65"/>
      <c r="E143" s="65"/>
      <c r="F143" s="65"/>
      <c r="G143" s="65"/>
      <c r="H143" s="65"/>
      <c r="I143" s="65"/>
      <c r="J143" s="65"/>
      <c r="K143" s="66"/>
    </row>
    <row r="144" spans="2:11" customFormat="1" ht="18.75" customHeight="1" x14ac:dyDescent="0.2">
      <c r="B144" s="51"/>
      <c r="C144" s="51"/>
      <c r="D144" s="51"/>
      <c r="E144" s="51"/>
      <c r="F144" s="52"/>
      <c r="G144" s="51"/>
      <c r="H144" s="51"/>
      <c r="I144" s="51"/>
      <c r="J144" s="51"/>
      <c r="K144" s="51"/>
    </row>
    <row r="145" spans="2:11" customFormat="1" ht="18.75" customHeight="1" x14ac:dyDescent="0.2"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spans="2:11" customFormat="1" ht="7.5" customHeight="1" x14ac:dyDescent="0.2">
      <c r="B146" s="27"/>
      <c r="C146" s="28"/>
      <c r="D146" s="28"/>
      <c r="E146" s="28"/>
      <c r="F146" s="28"/>
      <c r="G146" s="28"/>
      <c r="H146" s="28"/>
      <c r="I146" s="28"/>
      <c r="J146" s="28"/>
      <c r="K146" s="29"/>
    </row>
    <row r="147" spans="2:11" customFormat="1" ht="45" customHeight="1" x14ac:dyDescent="0.2">
      <c r="B147" s="30"/>
      <c r="C147" s="88" t="s">
        <v>1236</v>
      </c>
      <c r="D147" s="88"/>
      <c r="E147" s="88"/>
      <c r="F147" s="88"/>
      <c r="G147" s="88"/>
      <c r="H147" s="88"/>
      <c r="I147" s="88"/>
      <c r="J147" s="88"/>
      <c r="K147" s="31"/>
    </row>
    <row r="148" spans="2:11" customFormat="1" ht="17.25" customHeight="1" x14ac:dyDescent="0.2">
      <c r="B148" s="30"/>
      <c r="C148" s="32" t="s">
        <v>1171</v>
      </c>
      <c r="D148" s="32"/>
      <c r="E148" s="32"/>
      <c r="F148" s="32" t="s">
        <v>1172</v>
      </c>
      <c r="G148" s="33"/>
      <c r="H148" s="32" t="s">
        <v>52</v>
      </c>
      <c r="I148" s="32" t="s">
        <v>55</v>
      </c>
      <c r="J148" s="32" t="s">
        <v>1173</v>
      </c>
      <c r="K148" s="31"/>
    </row>
    <row r="149" spans="2:11" customFormat="1" ht="17.25" customHeight="1" x14ac:dyDescent="0.2">
      <c r="B149" s="30"/>
      <c r="C149" s="34" t="s">
        <v>1174</v>
      </c>
      <c r="D149" s="34"/>
      <c r="E149" s="34"/>
      <c r="F149" s="35" t="s">
        <v>1175</v>
      </c>
      <c r="G149" s="36"/>
      <c r="H149" s="34"/>
      <c r="I149" s="34"/>
      <c r="J149" s="34" t="s">
        <v>1176</v>
      </c>
      <c r="K149" s="31"/>
    </row>
    <row r="150" spans="2:11" customFormat="1" ht="5.25" customHeight="1" x14ac:dyDescent="0.2">
      <c r="B150" s="42"/>
      <c r="C150" s="37"/>
      <c r="D150" s="37"/>
      <c r="E150" s="37"/>
      <c r="F150" s="37"/>
      <c r="G150" s="38"/>
      <c r="H150" s="37"/>
      <c r="I150" s="37"/>
      <c r="J150" s="37"/>
      <c r="K150" s="63"/>
    </row>
    <row r="151" spans="2:11" customFormat="1" ht="15" customHeight="1" x14ac:dyDescent="0.2">
      <c r="B151" s="42"/>
      <c r="C151" s="67" t="s">
        <v>1180</v>
      </c>
      <c r="D151" s="19"/>
      <c r="E151" s="19"/>
      <c r="F151" s="68" t="s">
        <v>1177</v>
      </c>
      <c r="G151" s="19"/>
      <c r="H151" s="67" t="s">
        <v>1217</v>
      </c>
      <c r="I151" s="67" t="s">
        <v>1179</v>
      </c>
      <c r="J151" s="67">
        <v>120</v>
      </c>
      <c r="K151" s="63"/>
    </row>
    <row r="152" spans="2:11" customFormat="1" ht="15" customHeight="1" x14ac:dyDescent="0.2">
      <c r="B152" s="42"/>
      <c r="C152" s="67" t="s">
        <v>1226</v>
      </c>
      <c r="D152" s="19"/>
      <c r="E152" s="19"/>
      <c r="F152" s="68" t="s">
        <v>1177</v>
      </c>
      <c r="G152" s="19"/>
      <c r="H152" s="67" t="s">
        <v>1237</v>
      </c>
      <c r="I152" s="67" t="s">
        <v>1179</v>
      </c>
      <c r="J152" s="67" t="s">
        <v>1228</v>
      </c>
      <c r="K152" s="63"/>
    </row>
    <row r="153" spans="2:11" customFormat="1" ht="15" customHeight="1" x14ac:dyDescent="0.2">
      <c r="B153" s="42"/>
      <c r="C153" s="67" t="s">
        <v>1125</v>
      </c>
      <c r="D153" s="19"/>
      <c r="E153" s="19"/>
      <c r="F153" s="68" t="s">
        <v>1177</v>
      </c>
      <c r="G153" s="19"/>
      <c r="H153" s="67" t="s">
        <v>1238</v>
      </c>
      <c r="I153" s="67" t="s">
        <v>1179</v>
      </c>
      <c r="J153" s="67" t="s">
        <v>1228</v>
      </c>
      <c r="K153" s="63"/>
    </row>
    <row r="154" spans="2:11" customFormat="1" ht="15" customHeight="1" x14ac:dyDescent="0.2">
      <c r="B154" s="42"/>
      <c r="C154" s="67" t="s">
        <v>1182</v>
      </c>
      <c r="D154" s="19"/>
      <c r="E154" s="19"/>
      <c r="F154" s="68" t="s">
        <v>1183</v>
      </c>
      <c r="G154" s="19"/>
      <c r="H154" s="67" t="s">
        <v>1217</v>
      </c>
      <c r="I154" s="67" t="s">
        <v>1179</v>
      </c>
      <c r="J154" s="67">
        <v>50</v>
      </c>
      <c r="K154" s="63"/>
    </row>
    <row r="155" spans="2:11" customFormat="1" ht="15" customHeight="1" x14ac:dyDescent="0.2">
      <c r="B155" s="42"/>
      <c r="C155" s="67" t="s">
        <v>1185</v>
      </c>
      <c r="D155" s="19"/>
      <c r="E155" s="19"/>
      <c r="F155" s="68" t="s">
        <v>1177</v>
      </c>
      <c r="G155" s="19"/>
      <c r="H155" s="67" t="s">
        <v>1217</v>
      </c>
      <c r="I155" s="67" t="s">
        <v>1187</v>
      </c>
      <c r="J155" s="67"/>
      <c r="K155" s="63"/>
    </row>
    <row r="156" spans="2:11" customFormat="1" ht="15" customHeight="1" x14ac:dyDescent="0.2">
      <c r="B156" s="42"/>
      <c r="C156" s="67" t="s">
        <v>1196</v>
      </c>
      <c r="D156" s="19"/>
      <c r="E156" s="19"/>
      <c r="F156" s="68" t="s">
        <v>1183</v>
      </c>
      <c r="G156" s="19"/>
      <c r="H156" s="67" t="s">
        <v>1217</v>
      </c>
      <c r="I156" s="67" t="s">
        <v>1179</v>
      </c>
      <c r="J156" s="67">
        <v>50</v>
      </c>
      <c r="K156" s="63"/>
    </row>
    <row r="157" spans="2:11" customFormat="1" ht="15" customHeight="1" x14ac:dyDescent="0.2">
      <c r="B157" s="42"/>
      <c r="C157" s="67" t="s">
        <v>1204</v>
      </c>
      <c r="D157" s="19"/>
      <c r="E157" s="19"/>
      <c r="F157" s="68" t="s">
        <v>1183</v>
      </c>
      <c r="G157" s="19"/>
      <c r="H157" s="67" t="s">
        <v>1217</v>
      </c>
      <c r="I157" s="67" t="s">
        <v>1179</v>
      </c>
      <c r="J157" s="67">
        <v>50</v>
      </c>
      <c r="K157" s="63"/>
    </row>
    <row r="158" spans="2:11" customFormat="1" ht="15" customHeight="1" x14ac:dyDescent="0.2">
      <c r="B158" s="42"/>
      <c r="C158" s="67" t="s">
        <v>1202</v>
      </c>
      <c r="D158" s="19"/>
      <c r="E158" s="19"/>
      <c r="F158" s="68" t="s">
        <v>1183</v>
      </c>
      <c r="G158" s="19"/>
      <c r="H158" s="67" t="s">
        <v>1217</v>
      </c>
      <c r="I158" s="67" t="s">
        <v>1179</v>
      </c>
      <c r="J158" s="67">
        <v>50</v>
      </c>
      <c r="K158" s="63"/>
    </row>
    <row r="159" spans="2:11" customFormat="1" ht="15" customHeight="1" x14ac:dyDescent="0.2">
      <c r="B159" s="42"/>
      <c r="C159" s="67" t="s">
        <v>93</v>
      </c>
      <c r="D159" s="19"/>
      <c r="E159" s="19"/>
      <c r="F159" s="68" t="s">
        <v>1177</v>
      </c>
      <c r="G159" s="19"/>
      <c r="H159" s="67" t="s">
        <v>1239</v>
      </c>
      <c r="I159" s="67" t="s">
        <v>1179</v>
      </c>
      <c r="J159" s="67" t="s">
        <v>1240</v>
      </c>
      <c r="K159" s="63"/>
    </row>
    <row r="160" spans="2:11" customFormat="1" ht="15" customHeight="1" x14ac:dyDescent="0.2">
      <c r="B160" s="42"/>
      <c r="C160" s="67" t="s">
        <v>1241</v>
      </c>
      <c r="D160" s="19"/>
      <c r="E160" s="19"/>
      <c r="F160" s="68" t="s">
        <v>1177</v>
      </c>
      <c r="G160" s="19"/>
      <c r="H160" s="67" t="s">
        <v>1242</v>
      </c>
      <c r="I160" s="67" t="s">
        <v>1212</v>
      </c>
      <c r="J160" s="67"/>
      <c r="K160" s="63"/>
    </row>
    <row r="161" spans="2:11" customFormat="1" ht="15" customHeight="1" x14ac:dyDescent="0.2">
      <c r="B161" s="69"/>
      <c r="C161" s="49"/>
      <c r="D161" s="49"/>
      <c r="E161" s="49"/>
      <c r="F161" s="49"/>
      <c r="G161" s="49"/>
      <c r="H161" s="49"/>
      <c r="I161" s="49"/>
      <c r="J161" s="49"/>
      <c r="K161" s="70"/>
    </row>
    <row r="162" spans="2:11" customFormat="1" ht="18.75" customHeight="1" x14ac:dyDescent="0.2">
      <c r="B162" s="51"/>
      <c r="C162" s="61"/>
      <c r="D162" s="61"/>
      <c r="E162" s="61"/>
      <c r="F162" s="71"/>
      <c r="G162" s="61"/>
      <c r="H162" s="61"/>
      <c r="I162" s="61"/>
      <c r="J162" s="61"/>
      <c r="K162" s="51"/>
    </row>
    <row r="163" spans="2:11" customFormat="1" ht="18.75" customHeight="1" x14ac:dyDescent="0.2"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spans="2:11" customFormat="1" ht="7.5" customHeight="1" x14ac:dyDescent="0.2">
      <c r="B164" s="8"/>
      <c r="C164" s="9"/>
      <c r="D164" s="9"/>
      <c r="E164" s="9"/>
      <c r="F164" s="9"/>
      <c r="G164" s="9"/>
      <c r="H164" s="9"/>
      <c r="I164" s="9"/>
      <c r="J164" s="9"/>
      <c r="K164" s="10"/>
    </row>
    <row r="165" spans="2:11" customFormat="1" ht="45" customHeight="1" x14ac:dyDescent="0.2">
      <c r="B165" s="11"/>
      <c r="C165" s="89" t="s">
        <v>1243</v>
      </c>
      <c r="D165" s="89"/>
      <c r="E165" s="89"/>
      <c r="F165" s="89"/>
      <c r="G165" s="89"/>
      <c r="H165" s="89"/>
      <c r="I165" s="89"/>
      <c r="J165" s="89"/>
      <c r="K165" s="12"/>
    </row>
    <row r="166" spans="2:11" customFormat="1" ht="17.25" customHeight="1" x14ac:dyDescent="0.2">
      <c r="B166" s="11"/>
      <c r="C166" s="32" t="s">
        <v>1171</v>
      </c>
      <c r="D166" s="32"/>
      <c r="E166" s="32"/>
      <c r="F166" s="32" t="s">
        <v>1172</v>
      </c>
      <c r="G166" s="72"/>
      <c r="H166" s="73" t="s">
        <v>52</v>
      </c>
      <c r="I166" s="73" t="s">
        <v>55</v>
      </c>
      <c r="J166" s="32" t="s">
        <v>1173</v>
      </c>
      <c r="K166" s="12"/>
    </row>
    <row r="167" spans="2:11" customFormat="1" ht="17.25" customHeight="1" x14ac:dyDescent="0.2">
      <c r="B167" s="13"/>
      <c r="C167" s="34" t="s">
        <v>1174</v>
      </c>
      <c r="D167" s="34"/>
      <c r="E167" s="34"/>
      <c r="F167" s="35" t="s">
        <v>1175</v>
      </c>
      <c r="G167" s="74"/>
      <c r="H167" s="75"/>
      <c r="I167" s="75"/>
      <c r="J167" s="34" t="s">
        <v>1176</v>
      </c>
      <c r="K167" s="14"/>
    </row>
    <row r="168" spans="2:11" customFormat="1" ht="5.25" customHeight="1" x14ac:dyDescent="0.2">
      <c r="B168" s="42"/>
      <c r="C168" s="37"/>
      <c r="D168" s="37"/>
      <c r="E168" s="37"/>
      <c r="F168" s="37"/>
      <c r="G168" s="38"/>
      <c r="H168" s="37"/>
      <c r="I168" s="37"/>
      <c r="J168" s="37"/>
      <c r="K168" s="63"/>
    </row>
    <row r="169" spans="2:11" customFormat="1" ht="15" customHeight="1" x14ac:dyDescent="0.2">
      <c r="B169" s="42"/>
      <c r="C169" s="19" t="s">
        <v>1180</v>
      </c>
      <c r="D169" s="19"/>
      <c r="E169" s="19"/>
      <c r="F169" s="40" t="s">
        <v>1177</v>
      </c>
      <c r="G169" s="19"/>
      <c r="H169" s="19" t="s">
        <v>1217</v>
      </c>
      <c r="I169" s="19" t="s">
        <v>1179</v>
      </c>
      <c r="J169" s="19">
        <v>120</v>
      </c>
      <c r="K169" s="63"/>
    </row>
    <row r="170" spans="2:11" customFormat="1" ht="15" customHeight="1" x14ac:dyDescent="0.2">
      <c r="B170" s="42"/>
      <c r="C170" s="19" t="s">
        <v>1226</v>
      </c>
      <c r="D170" s="19"/>
      <c r="E170" s="19"/>
      <c r="F170" s="40" t="s">
        <v>1177</v>
      </c>
      <c r="G170" s="19"/>
      <c r="H170" s="19" t="s">
        <v>1227</v>
      </c>
      <c r="I170" s="19" t="s">
        <v>1179</v>
      </c>
      <c r="J170" s="19" t="s">
        <v>1228</v>
      </c>
      <c r="K170" s="63"/>
    </row>
    <row r="171" spans="2:11" customFormat="1" ht="15" customHeight="1" x14ac:dyDescent="0.2">
      <c r="B171" s="42"/>
      <c r="C171" s="19" t="s">
        <v>1125</v>
      </c>
      <c r="D171" s="19"/>
      <c r="E171" s="19"/>
      <c r="F171" s="40" t="s">
        <v>1177</v>
      </c>
      <c r="G171" s="19"/>
      <c r="H171" s="19" t="s">
        <v>1244</v>
      </c>
      <c r="I171" s="19" t="s">
        <v>1179</v>
      </c>
      <c r="J171" s="19" t="s">
        <v>1228</v>
      </c>
      <c r="K171" s="63"/>
    </row>
    <row r="172" spans="2:11" customFormat="1" ht="15" customHeight="1" x14ac:dyDescent="0.2">
      <c r="B172" s="42"/>
      <c r="C172" s="19" t="s">
        <v>1182</v>
      </c>
      <c r="D172" s="19"/>
      <c r="E172" s="19"/>
      <c r="F172" s="40" t="s">
        <v>1183</v>
      </c>
      <c r="G172" s="19"/>
      <c r="H172" s="19" t="s">
        <v>1244</v>
      </c>
      <c r="I172" s="19" t="s">
        <v>1179</v>
      </c>
      <c r="J172" s="19">
        <v>50</v>
      </c>
      <c r="K172" s="63"/>
    </row>
    <row r="173" spans="2:11" customFormat="1" ht="15" customHeight="1" x14ac:dyDescent="0.2">
      <c r="B173" s="42"/>
      <c r="C173" s="19" t="s">
        <v>1185</v>
      </c>
      <c r="D173" s="19"/>
      <c r="E173" s="19"/>
      <c r="F173" s="40" t="s">
        <v>1177</v>
      </c>
      <c r="G173" s="19"/>
      <c r="H173" s="19" t="s">
        <v>1244</v>
      </c>
      <c r="I173" s="19" t="s">
        <v>1187</v>
      </c>
      <c r="J173" s="19"/>
      <c r="K173" s="63"/>
    </row>
    <row r="174" spans="2:11" customFormat="1" ht="15" customHeight="1" x14ac:dyDescent="0.2">
      <c r="B174" s="42"/>
      <c r="C174" s="19" t="s">
        <v>1196</v>
      </c>
      <c r="D174" s="19"/>
      <c r="E174" s="19"/>
      <c r="F174" s="40" t="s">
        <v>1183</v>
      </c>
      <c r="G174" s="19"/>
      <c r="H174" s="19" t="s">
        <v>1244</v>
      </c>
      <c r="I174" s="19" t="s">
        <v>1179</v>
      </c>
      <c r="J174" s="19">
        <v>50</v>
      </c>
      <c r="K174" s="63"/>
    </row>
    <row r="175" spans="2:11" customFormat="1" ht="15" customHeight="1" x14ac:dyDescent="0.2">
      <c r="B175" s="42"/>
      <c r="C175" s="19" t="s">
        <v>1204</v>
      </c>
      <c r="D175" s="19"/>
      <c r="E175" s="19"/>
      <c r="F175" s="40" t="s">
        <v>1183</v>
      </c>
      <c r="G175" s="19"/>
      <c r="H175" s="19" t="s">
        <v>1244</v>
      </c>
      <c r="I175" s="19" t="s">
        <v>1179</v>
      </c>
      <c r="J175" s="19">
        <v>50</v>
      </c>
      <c r="K175" s="63"/>
    </row>
    <row r="176" spans="2:11" customFormat="1" ht="15" customHeight="1" x14ac:dyDescent="0.2">
      <c r="B176" s="42"/>
      <c r="C176" s="19" t="s">
        <v>1202</v>
      </c>
      <c r="D176" s="19"/>
      <c r="E176" s="19"/>
      <c r="F176" s="40" t="s">
        <v>1183</v>
      </c>
      <c r="G176" s="19"/>
      <c r="H176" s="19" t="s">
        <v>1244</v>
      </c>
      <c r="I176" s="19" t="s">
        <v>1179</v>
      </c>
      <c r="J176" s="19">
        <v>50</v>
      </c>
      <c r="K176" s="63"/>
    </row>
    <row r="177" spans="2:11" customFormat="1" ht="15" customHeight="1" x14ac:dyDescent="0.2">
      <c r="B177" s="42"/>
      <c r="C177" s="19" t="s">
        <v>119</v>
      </c>
      <c r="D177" s="19"/>
      <c r="E177" s="19"/>
      <c r="F177" s="40" t="s">
        <v>1177</v>
      </c>
      <c r="G177" s="19"/>
      <c r="H177" s="19" t="s">
        <v>1245</v>
      </c>
      <c r="I177" s="19" t="s">
        <v>1246</v>
      </c>
      <c r="J177" s="19"/>
      <c r="K177" s="63"/>
    </row>
    <row r="178" spans="2:11" customFormat="1" ht="15" customHeight="1" x14ac:dyDescent="0.2">
      <c r="B178" s="42"/>
      <c r="C178" s="19" t="s">
        <v>55</v>
      </c>
      <c r="D178" s="19"/>
      <c r="E178" s="19"/>
      <c r="F178" s="40" t="s">
        <v>1177</v>
      </c>
      <c r="G178" s="19"/>
      <c r="H178" s="19" t="s">
        <v>1247</v>
      </c>
      <c r="I178" s="19" t="s">
        <v>1248</v>
      </c>
      <c r="J178" s="19">
        <v>1</v>
      </c>
      <c r="K178" s="63"/>
    </row>
    <row r="179" spans="2:11" customFormat="1" ht="15" customHeight="1" x14ac:dyDescent="0.2">
      <c r="B179" s="42"/>
      <c r="C179" s="19" t="s">
        <v>51</v>
      </c>
      <c r="D179" s="19"/>
      <c r="E179" s="19"/>
      <c r="F179" s="40" t="s">
        <v>1177</v>
      </c>
      <c r="G179" s="19"/>
      <c r="H179" s="19" t="s">
        <v>1249</v>
      </c>
      <c r="I179" s="19" t="s">
        <v>1179</v>
      </c>
      <c r="J179" s="19">
        <v>20</v>
      </c>
      <c r="K179" s="63"/>
    </row>
    <row r="180" spans="2:11" customFormat="1" ht="15" customHeight="1" x14ac:dyDescent="0.2">
      <c r="B180" s="42"/>
      <c r="C180" s="19" t="s">
        <v>52</v>
      </c>
      <c r="D180" s="19"/>
      <c r="E180" s="19"/>
      <c r="F180" s="40" t="s">
        <v>1177</v>
      </c>
      <c r="G180" s="19"/>
      <c r="H180" s="19" t="s">
        <v>1250</v>
      </c>
      <c r="I180" s="19" t="s">
        <v>1179</v>
      </c>
      <c r="J180" s="19">
        <v>255</v>
      </c>
      <c r="K180" s="63"/>
    </row>
    <row r="181" spans="2:11" customFormat="1" ht="15" customHeight="1" x14ac:dyDescent="0.2">
      <c r="B181" s="42"/>
      <c r="C181" s="19" t="s">
        <v>120</v>
      </c>
      <c r="D181" s="19"/>
      <c r="E181" s="19"/>
      <c r="F181" s="40" t="s">
        <v>1177</v>
      </c>
      <c r="G181" s="19"/>
      <c r="H181" s="19" t="s">
        <v>1141</v>
      </c>
      <c r="I181" s="19" t="s">
        <v>1179</v>
      </c>
      <c r="J181" s="19">
        <v>10</v>
      </c>
      <c r="K181" s="63"/>
    </row>
    <row r="182" spans="2:11" customFormat="1" ht="15" customHeight="1" x14ac:dyDescent="0.2">
      <c r="B182" s="42"/>
      <c r="C182" s="19" t="s">
        <v>121</v>
      </c>
      <c r="D182" s="19"/>
      <c r="E182" s="19"/>
      <c r="F182" s="40" t="s">
        <v>1177</v>
      </c>
      <c r="G182" s="19"/>
      <c r="H182" s="19" t="s">
        <v>1251</v>
      </c>
      <c r="I182" s="19" t="s">
        <v>1212</v>
      </c>
      <c r="J182" s="19"/>
      <c r="K182" s="63"/>
    </row>
    <row r="183" spans="2:11" customFormat="1" ht="15" customHeight="1" x14ac:dyDescent="0.2">
      <c r="B183" s="42"/>
      <c r="C183" s="19" t="s">
        <v>1252</v>
      </c>
      <c r="D183" s="19"/>
      <c r="E183" s="19"/>
      <c r="F183" s="40" t="s">
        <v>1177</v>
      </c>
      <c r="G183" s="19"/>
      <c r="H183" s="19" t="s">
        <v>1253</v>
      </c>
      <c r="I183" s="19" t="s">
        <v>1212</v>
      </c>
      <c r="J183" s="19"/>
      <c r="K183" s="63"/>
    </row>
    <row r="184" spans="2:11" customFormat="1" ht="15" customHeight="1" x14ac:dyDescent="0.2">
      <c r="B184" s="42"/>
      <c r="C184" s="19" t="s">
        <v>1241</v>
      </c>
      <c r="D184" s="19"/>
      <c r="E184" s="19"/>
      <c r="F184" s="40" t="s">
        <v>1177</v>
      </c>
      <c r="G184" s="19"/>
      <c r="H184" s="19" t="s">
        <v>1254</v>
      </c>
      <c r="I184" s="19" t="s">
        <v>1212</v>
      </c>
      <c r="J184" s="19"/>
      <c r="K184" s="63"/>
    </row>
    <row r="185" spans="2:11" customFormat="1" ht="15" customHeight="1" x14ac:dyDescent="0.2">
      <c r="B185" s="42"/>
      <c r="C185" s="19" t="s">
        <v>123</v>
      </c>
      <c r="D185" s="19"/>
      <c r="E185" s="19"/>
      <c r="F185" s="40" t="s">
        <v>1183</v>
      </c>
      <c r="G185" s="19"/>
      <c r="H185" s="19" t="s">
        <v>1255</v>
      </c>
      <c r="I185" s="19" t="s">
        <v>1179</v>
      </c>
      <c r="J185" s="19">
        <v>50</v>
      </c>
      <c r="K185" s="63"/>
    </row>
    <row r="186" spans="2:11" customFormat="1" ht="15" customHeight="1" x14ac:dyDescent="0.2">
      <c r="B186" s="42"/>
      <c r="C186" s="19" t="s">
        <v>1256</v>
      </c>
      <c r="D186" s="19"/>
      <c r="E186" s="19"/>
      <c r="F186" s="40" t="s">
        <v>1183</v>
      </c>
      <c r="G186" s="19"/>
      <c r="H186" s="19" t="s">
        <v>1257</v>
      </c>
      <c r="I186" s="19" t="s">
        <v>1258</v>
      </c>
      <c r="J186" s="19"/>
      <c r="K186" s="63"/>
    </row>
    <row r="187" spans="2:11" customFormat="1" ht="15" customHeight="1" x14ac:dyDescent="0.2">
      <c r="B187" s="42"/>
      <c r="C187" s="19" t="s">
        <v>1259</v>
      </c>
      <c r="D187" s="19"/>
      <c r="E187" s="19"/>
      <c r="F187" s="40" t="s">
        <v>1183</v>
      </c>
      <c r="G187" s="19"/>
      <c r="H187" s="19" t="s">
        <v>1260</v>
      </c>
      <c r="I187" s="19" t="s">
        <v>1258</v>
      </c>
      <c r="J187" s="19"/>
      <c r="K187" s="63"/>
    </row>
    <row r="188" spans="2:11" customFormat="1" ht="15" customHeight="1" x14ac:dyDescent="0.2">
      <c r="B188" s="42"/>
      <c r="C188" s="19" t="s">
        <v>1261</v>
      </c>
      <c r="D188" s="19"/>
      <c r="E188" s="19"/>
      <c r="F188" s="40" t="s">
        <v>1183</v>
      </c>
      <c r="G188" s="19"/>
      <c r="H188" s="19" t="s">
        <v>1262</v>
      </c>
      <c r="I188" s="19" t="s">
        <v>1258</v>
      </c>
      <c r="J188" s="19"/>
      <c r="K188" s="63"/>
    </row>
    <row r="189" spans="2:11" customFormat="1" ht="15" customHeight="1" x14ac:dyDescent="0.2">
      <c r="B189" s="42"/>
      <c r="C189" s="76" t="s">
        <v>1263</v>
      </c>
      <c r="D189" s="19"/>
      <c r="E189" s="19"/>
      <c r="F189" s="40" t="s">
        <v>1183</v>
      </c>
      <c r="G189" s="19"/>
      <c r="H189" s="19" t="s">
        <v>1264</v>
      </c>
      <c r="I189" s="19" t="s">
        <v>1265</v>
      </c>
      <c r="J189" s="77" t="s">
        <v>1266</v>
      </c>
      <c r="K189" s="63"/>
    </row>
    <row r="190" spans="2:11" customFormat="1" ht="15" customHeight="1" x14ac:dyDescent="0.2">
      <c r="B190" s="42"/>
      <c r="C190" s="76" t="s">
        <v>40</v>
      </c>
      <c r="D190" s="19"/>
      <c r="E190" s="19"/>
      <c r="F190" s="40" t="s">
        <v>1177</v>
      </c>
      <c r="G190" s="19"/>
      <c r="H190" s="16" t="s">
        <v>1267</v>
      </c>
      <c r="I190" s="19" t="s">
        <v>1268</v>
      </c>
      <c r="J190" s="19"/>
      <c r="K190" s="63"/>
    </row>
    <row r="191" spans="2:11" customFormat="1" ht="15" customHeight="1" x14ac:dyDescent="0.2">
      <c r="B191" s="42"/>
      <c r="C191" s="76" t="s">
        <v>1269</v>
      </c>
      <c r="D191" s="19"/>
      <c r="E191" s="19"/>
      <c r="F191" s="40" t="s">
        <v>1177</v>
      </c>
      <c r="G191" s="19"/>
      <c r="H191" s="19" t="s">
        <v>1270</v>
      </c>
      <c r="I191" s="19" t="s">
        <v>1212</v>
      </c>
      <c r="J191" s="19"/>
      <c r="K191" s="63"/>
    </row>
    <row r="192" spans="2:11" customFormat="1" ht="15" customHeight="1" x14ac:dyDescent="0.2">
      <c r="B192" s="42"/>
      <c r="C192" s="76" t="s">
        <v>1271</v>
      </c>
      <c r="D192" s="19"/>
      <c r="E192" s="19"/>
      <c r="F192" s="40" t="s">
        <v>1177</v>
      </c>
      <c r="G192" s="19"/>
      <c r="H192" s="19" t="s">
        <v>1272</v>
      </c>
      <c r="I192" s="19" t="s">
        <v>1212</v>
      </c>
      <c r="J192" s="19"/>
      <c r="K192" s="63"/>
    </row>
    <row r="193" spans="2:11" customFormat="1" ht="15" customHeight="1" x14ac:dyDescent="0.2">
      <c r="B193" s="42"/>
      <c r="C193" s="76" t="s">
        <v>1273</v>
      </c>
      <c r="D193" s="19"/>
      <c r="E193" s="19"/>
      <c r="F193" s="40" t="s">
        <v>1183</v>
      </c>
      <c r="G193" s="19"/>
      <c r="H193" s="19" t="s">
        <v>1274</v>
      </c>
      <c r="I193" s="19" t="s">
        <v>1212</v>
      </c>
      <c r="J193" s="19"/>
      <c r="K193" s="63"/>
    </row>
    <row r="194" spans="2:11" customFormat="1" ht="15" customHeight="1" x14ac:dyDescent="0.2">
      <c r="B194" s="69"/>
      <c r="C194" s="78"/>
      <c r="D194" s="49"/>
      <c r="E194" s="49"/>
      <c r="F194" s="49"/>
      <c r="G194" s="49"/>
      <c r="H194" s="49"/>
      <c r="I194" s="49"/>
      <c r="J194" s="49"/>
      <c r="K194" s="70"/>
    </row>
    <row r="195" spans="2:11" customFormat="1" ht="18.75" customHeight="1" x14ac:dyDescent="0.2">
      <c r="B195" s="51"/>
      <c r="C195" s="61"/>
      <c r="D195" s="61"/>
      <c r="E195" s="61"/>
      <c r="F195" s="71"/>
      <c r="G195" s="61"/>
      <c r="H195" s="61"/>
      <c r="I195" s="61"/>
      <c r="J195" s="61"/>
      <c r="K195" s="51"/>
    </row>
    <row r="196" spans="2:11" customFormat="1" ht="18.75" customHeight="1" x14ac:dyDescent="0.2">
      <c r="B196" s="51"/>
      <c r="C196" s="61"/>
      <c r="D196" s="61"/>
      <c r="E196" s="61"/>
      <c r="F196" s="71"/>
      <c r="G196" s="61"/>
      <c r="H196" s="61"/>
      <c r="I196" s="61"/>
      <c r="J196" s="61"/>
      <c r="K196" s="51"/>
    </row>
    <row r="197" spans="2:11" customFormat="1" ht="18.75" customHeight="1" x14ac:dyDescent="0.2">
      <c r="B197" s="26"/>
      <c r="C197" s="26"/>
      <c r="D197" s="26"/>
      <c r="E197" s="26"/>
      <c r="F197" s="26"/>
      <c r="G197" s="26"/>
      <c r="H197" s="26"/>
      <c r="I197" s="26"/>
      <c r="J197" s="26"/>
      <c r="K197" s="26"/>
    </row>
    <row r="198" spans="2:11" customFormat="1" ht="13.5" x14ac:dyDescent="0.2">
      <c r="B198" s="8"/>
      <c r="C198" s="9"/>
      <c r="D198" s="9"/>
      <c r="E198" s="9"/>
      <c r="F198" s="9"/>
      <c r="G198" s="9"/>
      <c r="H198" s="9"/>
      <c r="I198" s="9"/>
      <c r="J198" s="9"/>
      <c r="K198" s="10"/>
    </row>
    <row r="199" spans="2:11" customFormat="1" ht="21" x14ac:dyDescent="0.2">
      <c r="B199" s="11"/>
      <c r="C199" s="89" t="s">
        <v>1275</v>
      </c>
      <c r="D199" s="89"/>
      <c r="E199" s="89"/>
      <c r="F199" s="89"/>
      <c r="G199" s="89"/>
      <c r="H199" s="89"/>
      <c r="I199" s="89"/>
      <c r="J199" s="89"/>
      <c r="K199" s="12"/>
    </row>
    <row r="200" spans="2:11" customFormat="1" ht="25.5" customHeight="1" x14ac:dyDescent="0.3">
      <c r="B200" s="11"/>
      <c r="C200" s="79" t="s">
        <v>1276</v>
      </c>
      <c r="D200" s="79"/>
      <c r="E200" s="79"/>
      <c r="F200" s="79" t="s">
        <v>1277</v>
      </c>
      <c r="G200" s="80"/>
      <c r="H200" s="90" t="s">
        <v>1278</v>
      </c>
      <c r="I200" s="90"/>
      <c r="J200" s="90"/>
      <c r="K200" s="12"/>
    </row>
    <row r="201" spans="2:11" customFormat="1" ht="5.25" customHeight="1" x14ac:dyDescent="0.2">
      <c r="B201" s="42"/>
      <c r="C201" s="37"/>
      <c r="D201" s="37"/>
      <c r="E201" s="37"/>
      <c r="F201" s="37"/>
      <c r="G201" s="61"/>
      <c r="H201" s="37"/>
      <c r="I201" s="37"/>
      <c r="J201" s="37"/>
      <c r="K201" s="63"/>
    </row>
    <row r="202" spans="2:11" customFormat="1" ht="15" customHeight="1" x14ac:dyDescent="0.2">
      <c r="B202" s="42"/>
      <c r="C202" s="19" t="s">
        <v>1268</v>
      </c>
      <c r="D202" s="19"/>
      <c r="E202" s="19"/>
      <c r="F202" s="40" t="s">
        <v>41</v>
      </c>
      <c r="G202" s="19"/>
      <c r="H202" s="91" t="s">
        <v>1279</v>
      </c>
      <c r="I202" s="91"/>
      <c r="J202" s="91"/>
      <c r="K202" s="63"/>
    </row>
    <row r="203" spans="2:11" customFormat="1" ht="15" customHeight="1" x14ac:dyDescent="0.2">
      <c r="B203" s="42"/>
      <c r="C203" s="19"/>
      <c r="D203" s="19"/>
      <c r="E203" s="19"/>
      <c r="F203" s="40" t="s">
        <v>42</v>
      </c>
      <c r="G203" s="19"/>
      <c r="H203" s="91" t="s">
        <v>1280</v>
      </c>
      <c r="I203" s="91"/>
      <c r="J203" s="91"/>
      <c r="K203" s="63"/>
    </row>
    <row r="204" spans="2:11" customFormat="1" ht="15" customHeight="1" x14ac:dyDescent="0.2">
      <c r="B204" s="42"/>
      <c r="C204" s="19"/>
      <c r="D204" s="19"/>
      <c r="E204" s="19"/>
      <c r="F204" s="40" t="s">
        <v>45</v>
      </c>
      <c r="G204" s="19"/>
      <c r="H204" s="91" t="s">
        <v>1281</v>
      </c>
      <c r="I204" s="91"/>
      <c r="J204" s="91"/>
      <c r="K204" s="63"/>
    </row>
    <row r="205" spans="2:11" customFormat="1" ht="15" customHeight="1" x14ac:dyDescent="0.2">
      <c r="B205" s="42"/>
      <c r="C205" s="19"/>
      <c r="D205" s="19"/>
      <c r="E205" s="19"/>
      <c r="F205" s="40" t="s">
        <v>43</v>
      </c>
      <c r="G205" s="19"/>
      <c r="H205" s="91" t="s">
        <v>1282</v>
      </c>
      <c r="I205" s="91"/>
      <c r="J205" s="91"/>
      <c r="K205" s="63"/>
    </row>
    <row r="206" spans="2:11" customFormat="1" ht="15" customHeight="1" x14ac:dyDescent="0.2">
      <c r="B206" s="42"/>
      <c r="C206" s="19"/>
      <c r="D206" s="19"/>
      <c r="E206" s="19"/>
      <c r="F206" s="40" t="s">
        <v>44</v>
      </c>
      <c r="G206" s="19"/>
      <c r="H206" s="91" t="s">
        <v>1283</v>
      </c>
      <c r="I206" s="91"/>
      <c r="J206" s="91"/>
      <c r="K206" s="63"/>
    </row>
    <row r="207" spans="2:11" customFormat="1" ht="15" customHeight="1" x14ac:dyDescent="0.2">
      <c r="B207" s="42"/>
      <c r="C207" s="19"/>
      <c r="D207" s="19"/>
      <c r="E207" s="19"/>
      <c r="F207" s="40"/>
      <c r="G207" s="19"/>
      <c r="H207" s="19"/>
      <c r="I207" s="19"/>
      <c r="J207" s="19"/>
      <c r="K207" s="63"/>
    </row>
    <row r="208" spans="2:11" customFormat="1" ht="15" customHeight="1" x14ac:dyDescent="0.2">
      <c r="B208" s="42"/>
      <c r="C208" s="19" t="s">
        <v>1224</v>
      </c>
      <c r="D208" s="19"/>
      <c r="E208" s="19"/>
      <c r="F208" s="40" t="s">
        <v>76</v>
      </c>
      <c r="G208" s="19"/>
      <c r="H208" s="91" t="s">
        <v>1284</v>
      </c>
      <c r="I208" s="91"/>
      <c r="J208" s="91"/>
      <c r="K208" s="63"/>
    </row>
    <row r="209" spans="2:11" customFormat="1" ht="15" customHeight="1" x14ac:dyDescent="0.2">
      <c r="B209" s="42"/>
      <c r="C209" s="19"/>
      <c r="D209" s="19"/>
      <c r="E209" s="19"/>
      <c r="F209" s="40" t="s">
        <v>1119</v>
      </c>
      <c r="G209" s="19"/>
      <c r="H209" s="91" t="s">
        <v>1120</v>
      </c>
      <c r="I209" s="91"/>
      <c r="J209" s="91"/>
      <c r="K209" s="63"/>
    </row>
    <row r="210" spans="2:11" customFormat="1" ht="15" customHeight="1" x14ac:dyDescent="0.2">
      <c r="B210" s="42"/>
      <c r="C210" s="19"/>
      <c r="D210" s="19"/>
      <c r="E210" s="19"/>
      <c r="F210" s="40" t="s">
        <v>1117</v>
      </c>
      <c r="G210" s="19"/>
      <c r="H210" s="91" t="s">
        <v>1285</v>
      </c>
      <c r="I210" s="91"/>
      <c r="J210" s="91"/>
      <c r="K210" s="63"/>
    </row>
    <row r="211" spans="2:11" customFormat="1" ht="15" customHeight="1" x14ac:dyDescent="0.2">
      <c r="B211" s="81"/>
      <c r="C211" s="19"/>
      <c r="D211" s="19"/>
      <c r="E211" s="19"/>
      <c r="F211" s="40" t="s">
        <v>1121</v>
      </c>
      <c r="G211" s="76"/>
      <c r="H211" s="92" t="s">
        <v>1122</v>
      </c>
      <c r="I211" s="92"/>
      <c r="J211" s="92"/>
      <c r="K211" s="82"/>
    </row>
    <row r="212" spans="2:11" customFormat="1" ht="15" customHeight="1" x14ac:dyDescent="0.2">
      <c r="B212" s="81"/>
      <c r="C212" s="19"/>
      <c r="D212" s="19"/>
      <c r="E212" s="19"/>
      <c r="F212" s="40" t="s">
        <v>1123</v>
      </c>
      <c r="G212" s="76"/>
      <c r="H212" s="92" t="s">
        <v>1286</v>
      </c>
      <c r="I212" s="92"/>
      <c r="J212" s="92"/>
      <c r="K212" s="82"/>
    </row>
    <row r="213" spans="2:11" customFormat="1" ht="15" customHeight="1" x14ac:dyDescent="0.2">
      <c r="B213" s="81"/>
      <c r="C213" s="19"/>
      <c r="D213" s="19"/>
      <c r="E213" s="19"/>
      <c r="F213" s="40"/>
      <c r="G213" s="76"/>
      <c r="H213" s="67"/>
      <c r="I213" s="67"/>
      <c r="J213" s="67"/>
      <c r="K213" s="82"/>
    </row>
    <row r="214" spans="2:11" customFormat="1" ht="15" customHeight="1" x14ac:dyDescent="0.2">
      <c r="B214" s="81"/>
      <c r="C214" s="19" t="s">
        <v>1248</v>
      </c>
      <c r="D214" s="19"/>
      <c r="E214" s="19"/>
      <c r="F214" s="40">
        <v>1</v>
      </c>
      <c r="G214" s="76"/>
      <c r="H214" s="92" t="s">
        <v>1287</v>
      </c>
      <c r="I214" s="92"/>
      <c r="J214" s="92"/>
      <c r="K214" s="82"/>
    </row>
    <row r="215" spans="2:11" customFormat="1" ht="15" customHeight="1" x14ac:dyDescent="0.2">
      <c r="B215" s="81"/>
      <c r="C215" s="19"/>
      <c r="D215" s="19"/>
      <c r="E215" s="19"/>
      <c r="F215" s="40">
        <v>2</v>
      </c>
      <c r="G215" s="76"/>
      <c r="H215" s="92" t="s">
        <v>1288</v>
      </c>
      <c r="I215" s="92"/>
      <c r="J215" s="92"/>
      <c r="K215" s="82"/>
    </row>
    <row r="216" spans="2:11" customFormat="1" ht="15" customHeight="1" x14ac:dyDescent="0.2">
      <c r="B216" s="81"/>
      <c r="C216" s="19"/>
      <c r="D216" s="19"/>
      <c r="E216" s="19"/>
      <c r="F216" s="40">
        <v>3</v>
      </c>
      <c r="G216" s="76"/>
      <c r="H216" s="92" t="s">
        <v>1289</v>
      </c>
      <c r="I216" s="92"/>
      <c r="J216" s="92"/>
      <c r="K216" s="82"/>
    </row>
    <row r="217" spans="2:11" customFormat="1" ht="15" customHeight="1" x14ac:dyDescent="0.2">
      <c r="B217" s="81"/>
      <c r="C217" s="19"/>
      <c r="D217" s="19"/>
      <c r="E217" s="19"/>
      <c r="F217" s="40">
        <v>4</v>
      </c>
      <c r="G217" s="76"/>
      <c r="H217" s="92" t="s">
        <v>1290</v>
      </c>
      <c r="I217" s="92"/>
      <c r="J217" s="92"/>
      <c r="K217" s="82"/>
    </row>
    <row r="218" spans="2:11" customFormat="1" ht="12.75" customHeight="1" x14ac:dyDescent="0.2">
      <c r="B218" s="83"/>
      <c r="C218" s="84"/>
      <c r="D218" s="84"/>
      <c r="E218" s="84"/>
      <c r="F218" s="84"/>
      <c r="G218" s="84"/>
      <c r="H218" s="84"/>
      <c r="I218" s="84"/>
      <c r="J218" s="84"/>
      <c r="K218" s="8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21 - ZŠ Bohumínská - Cvič...</vt:lpstr>
      <vt:lpstr>22 - ZŠ Bohumínská - Cvič...</vt:lpstr>
      <vt:lpstr>23 - ZŠ Bohumínská - Škol...</vt:lpstr>
      <vt:lpstr>24 - ZŠ Bohumínská - Škol...</vt:lpstr>
      <vt:lpstr>Pokyny pro vyplnění</vt:lpstr>
      <vt:lpstr>'21 - ZŠ Bohumínská - Cvič...'!Názvy_tisku</vt:lpstr>
      <vt:lpstr>'22 - ZŠ Bohumínská - Cvič...'!Názvy_tisku</vt:lpstr>
      <vt:lpstr>'23 - ZŠ Bohumínská - Škol...'!Názvy_tisku</vt:lpstr>
      <vt:lpstr>'24 - ZŠ Bohumínská - Škol...'!Názvy_tisku</vt:lpstr>
      <vt:lpstr>'Rekapitulace stavby'!Názvy_tisku</vt:lpstr>
      <vt:lpstr>'21 - ZŠ Bohumínská - Cvič...'!Oblast_tisku</vt:lpstr>
      <vt:lpstr>'22 - ZŠ Bohumínská - Cvič...'!Oblast_tisku</vt:lpstr>
      <vt:lpstr>'23 - ZŠ Bohumínská - Škol...'!Oblast_tisku</vt:lpstr>
      <vt:lpstr>'24 - ZŠ Bohumínská - Škol...'!Oblast_tisku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Nitka Radek</cp:lastModifiedBy>
  <dcterms:created xsi:type="dcterms:W3CDTF">2022-10-13T16:37:37Z</dcterms:created>
  <dcterms:modified xsi:type="dcterms:W3CDTF">2025-11-12T09:27:39Z</dcterms:modified>
</cp:coreProperties>
</file>